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VON - Vedlejší a ostatní ..." sheetId="2" r:id="rId2"/>
    <sheet name="D.1.1 - Architektonicko-s..." sheetId="3" r:id="rId3"/>
    <sheet name="D.1.4.3 - Sinoproudá elek..." sheetId="4" r:id="rId4"/>
    <sheet name="D.2.1 - Dokumentace výtahu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'VON - Vedlejší a ostatní ...'!$C$122:$K$150</definedName>
    <definedName name="_xlnm.Print_Area" localSheetId="1">'VON - Vedlejší a ostatní ...'!$C$4:$J$39,'VON - Vedlejší a ostatní ...'!$C$50:$J$76,'VON - Vedlejší a ostatní ...'!$C$82:$J$104,'VON - Vedlejší a ostatní ...'!$C$110:$K$150</definedName>
    <definedName name="_xlnm.Print_Titles" localSheetId="1">'VON - Vedlejší a ostatní ...'!$122:$122</definedName>
    <definedName name="_xlnm._FilterDatabase" localSheetId="2" hidden="1">'D.1.1 - Architektonicko-s...'!$C$128:$K$280</definedName>
    <definedName name="_xlnm.Print_Area" localSheetId="2">'D.1.1 - Architektonicko-s...'!$C$4:$J$39,'D.1.1 - Architektonicko-s...'!$C$50:$J$76,'D.1.1 - Architektonicko-s...'!$C$82:$J$110,'D.1.1 - Architektonicko-s...'!$C$116:$K$280</definedName>
    <definedName name="_xlnm.Print_Titles" localSheetId="2">'D.1.1 - Architektonicko-s...'!$128:$128</definedName>
    <definedName name="_xlnm._FilterDatabase" localSheetId="3" hidden="1">'D.1.4.3 - Sinoproudá elek...'!$C$116:$K$119</definedName>
    <definedName name="_xlnm.Print_Area" localSheetId="3">'D.1.4.3 - Sinoproudá elek...'!$C$4:$J$39,'D.1.4.3 - Sinoproudá elek...'!$C$50:$J$76,'D.1.4.3 - Sinoproudá elek...'!$C$82:$J$98,'D.1.4.3 - Sinoproudá elek...'!$C$104:$K$119</definedName>
    <definedName name="_xlnm.Print_Titles" localSheetId="3">'D.1.4.3 - Sinoproudá elek...'!$116:$116</definedName>
    <definedName name="_xlnm._FilterDatabase" localSheetId="4" hidden="1">'D.2.1 - Dokumentace výtahu'!$C$116:$K$120</definedName>
    <definedName name="_xlnm.Print_Area" localSheetId="4">'D.2.1 - Dokumentace výtahu'!$C$4:$J$39,'D.2.1 - Dokumentace výtahu'!$C$50:$J$76,'D.2.1 - Dokumentace výtahu'!$C$82:$J$98,'D.2.1 - Dokumentace výtahu'!$C$104:$K$120</definedName>
    <definedName name="_xlnm.Print_Titles" localSheetId="4">'D.2.1 - Dokumentace výtahu'!$116:$116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19"/>
  <c r="BH119"/>
  <c r="BG119"/>
  <c r="BF119"/>
  <c r="T119"/>
  <c r="T118"/>
  <c r="T117"/>
  <c r="R119"/>
  <c r="R118"/>
  <c r="R117"/>
  <c r="P119"/>
  <c r="P118"/>
  <c r="P117"/>
  <c i="1" r="AU98"/>
  <c i="5" r="J113"/>
  <c r="F113"/>
  <c r="F111"/>
  <c r="E109"/>
  <c r="J91"/>
  <c r="F91"/>
  <c r="F89"/>
  <c r="E87"/>
  <c r="J24"/>
  <c r="E24"/>
  <c r="J92"/>
  <c r="J23"/>
  <c r="J18"/>
  <c r="E18"/>
  <c r="F114"/>
  <c r="J17"/>
  <c r="J12"/>
  <c r="J111"/>
  <c r="E7"/>
  <c r="E85"/>
  <c i="1" r="AX97"/>
  <c i="4" r="J37"/>
  <c r="J36"/>
  <c i="1" r="AY97"/>
  <c i="4" r="J35"/>
  <c r="BI119"/>
  <c r="BH119"/>
  <c r="BG119"/>
  <c r="BF119"/>
  <c r="T119"/>
  <c r="T118"/>
  <c r="T117"/>
  <c r="R119"/>
  <c r="R118"/>
  <c r="R117"/>
  <c r="P119"/>
  <c r="P118"/>
  <c r="P117"/>
  <c i="1" r="AU97"/>
  <c i="4" r="J113"/>
  <c r="F113"/>
  <c r="F111"/>
  <c r="E109"/>
  <c r="J91"/>
  <c r="F91"/>
  <c r="F89"/>
  <c r="E87"/>
  <c r="J24"/>
  <c r="E24"/>
  <c r="J92"/>
  <c r="J23"/>
  <c r="J18"/>
  <c r="E18"/>
  <c r="F92"/>
  <c r="J17"/>
  <c r="J12"/>
  <c r="J89"/>
  <c r="E7"/>
  <c r="E85"/>
  <c i="3" r="J37"/>
  <c r="J36"/>
  <c i="1" r="AY96"/>
  <c i="3" r="J35"/>
  <c i="1" r="AX96"/>
  <c i="3" r="BI280"/>
  <c r="BH280"/>
  <c r="BG280"/>
  <c r="BF280"/>
  <c r="T280"/>
  <c r="R280"/>
  <c r="P280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3"/>
  <c r="BH233"/>
  <c r="BG233"/>
  <c r="BF233"/>
  <c r="T233"/>
  <c r="R233"/>
  <c r="P233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T219"/>
  <c r="R220"/>
  <c r="R219"/>
  <c r="P220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T131"/>
  <c r="R132"/>
  <c r="R131"/>
  <c r="P132"/>
  <c r="P131"/>
  <c r="J125"/>
  <c r="F125"/>
  <c r="F123"/>
  <c r="E121"/>
  <c r="J91"/>
  <c r="F91"/>
  <c r="F89"/>
  <c r="E87"/>
  <c r="J24"/>
  <c r="E24"/>
  <c r="J126"/>
  <c r="J23"/>
  <c r="J18"/>
  <c r="E18"/>
  <c r="F126"/>
  <c r="J17"/>
  <c r="J12"/>
  <c r="J123"/>
  <c r="E7"/>
  <c r="E119"/>
  <c i="2" r="J37"/>
  <c r="J36"/>
  <c i="1" r="AY95"/>
  <c i="2" r="J35"/>
  <c i="1" r="AX95"/>
  <c i="2" r="BI149"/>
  <c r="BH149"/>
  <c r="BG149"/>
  <c r="BF149"/>
  <c r="T149"/>
  <c r="T148"/>
  <c r="R149"/>
  <c r="R148"/>
  <c r="P149"/>
  <c r="P148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92"/>
  <c r="J23"/>
  <c r="J18"/>
  <c r="E18"/>
  <c r="F92"/>
  <c r="J17"/>
  <c r="J12"/>
  <c r="J117"/>
  <c r="E7"/>
  <c r="E85"/>
  <c i="1" r="L90"/>
  <c r="AM90"/>
  <c r="AM89"/>
  <c r="L89"/>
  <c r="AM87"/>
  <c r="L87"/>
  <c r="L85"/>
  <c r="L84"/>
  <c i="3" r="BK279"/>
  <c r="J259"/>
  <c r="J255"/>
  <c r="J231"/>
  <c r="J218"/>
  <c r="J205"/>
  <c r="BK198"/>
  <c r="BK197"/>
  <c r="J196"/>
  <c r="J192"/>
  <c r="BK167"/>
  <c r="J149"/>
  <c r="BK146"/>
  <c r="J145"/>
  <c r="BK144"/>
  <c r="J141"/>
  <c r="BK138"/>
  <c i="2" r="J143"/>
  <c r="J130"/>
  <c r="J126"/>
  <c i="5" r="J119"/>
  <c i="4" r="BK119"/>
  <c i="3" r="BK280"/>
  <c r="J279"/>
  <c r="BK267"/>
  <c r="J257"/>
  <c r="J252"/>
  <c r="J240"/>
  <c r="J227"/>
  <c r="J223"/>
  <c r="BK218"/>
  <c r="J216"/>
  <c r="J215"/>
  <c r="J198"/>
  <c r="BK195"/>
  <c r="BK185"/>
  <c r="J180"/>
  <c r="J178"/>
  <c r="BK160"/>
  <c r="J153"/>
  <c r="BK141"/>
  <c i="2" r="BK138"/>
  <c r="J133"/>
  <c r="BK130"/>
  <c i="5" r="BK119"/>
  <c i="3" r="J270"/>
  <c r="BK252"/>
  <c r="J242"/>
  <c r="BK216"/>
  <c r="BK188"/>
  <c r="BK181"/>
  <c r="BK180"/>
  <c r="BK178"/>
  <c r="J175"/>
  <c r="BK174"/>
  <c r="J170"/>
  <c r="BK162"/>
  <c r="J160"/>
  <c r="BK154"/>
  <c r="BK150"/>
  <c r="J139"/>
  <c r="BK136"/>
  <c r="J134"/>
  <c i="1" r="AS94"/>
  <c i="3" r="J264"/>
  <c r="BK248"/>
  <c r="J233"/>
  <c r="BK205"/>
  <c r="J188"/>
  <c r="J181"/>
  <c r="BK175"/>
  <c r="J174"/>
  <c r="J162"/>
  <c r="J157"/>
  <c r="J154"/>
  <c r="BK149"/>
  <c r="J144"/>
  <c r="J136"/>
  <c i="2" r="BK143"/>
  <c r="J141"/>
  <c i="3" r="BK275"/>
  <c r="J272"/>
  <c r="BK270"/>
  <c r="J261"/>
  <c r="BK259"/>
  <c r="J245"/>
  <c r="BK233"/>
  <c r="BK231"/>
  <c r="BK227"/>
  <c r="BK202"/>
  <c r="J197"/>
  <c r="J177"/>
  <c r="BK170"/>
  <c r="J167"/>
  <c r="BK157"/>
  <c r="J138"/>
  <c r="BK135"/>
  <c r="BK132"/>
  <c i="2" r="BK141"/>
  <c r="J136"/>
  <c r="BK128"/>
  <c r="BK126"/>
  <c i="3" r="J280"/>
  <c r="BK261"/>
  <c r="J256"/>
  <c r="BK220"/>
  <c r="BK213"/>
  <c r="BK212"/>
  <c r="BK208"/>
  <c r="BK199"/>
  <c r="BK196"/>
  <c r="BK192"/>
  <c r="J165"/>
  <c r="J150"/>
  <c r="J135"/>
  <c r="BK134"/>
  <c i="2" r="BK149"/>
  <c r="J146"/>
  <c r="J138"/>
  <c r="BK133"/>
  <c i="4" r="J119"/>
  <c i="3" r="J275"/>
  <c r="BK272"/>
  <c r="J267"/>
  <c r="BK264"/>
  <c r="BK257"/>
  <c r="BK256"/>
  <c r="BK255"/>
  <c r="J248"/>
  <c r="BK245"/>
  <c r="BK240"/>
  <c r="BK223"/>
  <c r="J220"/>
  <c r="J212"/>
  <c r="J195"/>
  <c r="J146"/>
  <c r="J132"/>
  <c i="2" r="J149"/>
  <c r="BK146"/>
  <c r="J128"/>
  <c i="3" r="BK242"/>
  <c r="BK215"/>
  <c r="J213"/>
  <c r="J208"/>
  <c r="J202"/>
  <c r="J199"/>
  <c r="J185"/>
  <c r="BK177"/>
  <c r="BK165"/>
  <c r="BK153"/>
  <c r="BK145"/>
  <c r="BK139"/>
  <c i="2" r="BK136"/>
  <c i="5" r="F36"/>
  <c i="1" r="BC98"/>
  <c i="4" r="F34"/>
  <c i="1" r="BA97"/>
  <c i="5" r="F35"/>
  <c i="1" r="BB98"/>
  <c i="5" r="F34"/>
  <c i="1" r="BA98"/>
  <c i="4" r="F35"/>
  <c i="1" r="BB97"/>
  <c i="5" r="F37"/>
  <c i="1" r="BD98"/>
  <c i="4" r="F37"/>
  <c i="1" r="BD97"/>
  <c i="4" r="F36"/>
  <c i="1" r="BC97"/>
  <c i="2" l="1" r="R125"/>
  <c r="T135"/>
  <c r="R135"/>
  <c i="3" r="BK173"/>
  <c r="J173"/>
  <c r="J101"/>
  <c r="BK211"/>
  <c r="J211"/>
  <c r="J102"/>
  <c r="P232"/>
  <c r="BK260"/>
  <c r="J260"/>
  <c r="J108"/>
  <c r="P260"/>
  <c i="2" r="T125"/>
  <c r="P135"/>
  <c i="3" r="BK133"/>
  <c r="J133"/>
  <c r="J99"/>
  <c r="P140"/>
  <c r="P211"/>
  <c r="R222"/>
  <c r="R232"/>
  <c r="T271"/>
  <c i="2" r="P125"/>
  <c r="P140"/>
  <c i="3" r="T140"/>
  <c r="R211"/>
  <c r="T222"/>
  <c r="R241"/>
  <c r="R260"/>
  <c i="2" r="BK125"/>
  <c i="3" r="BK140"/>
  <c r="J140"/>
  <c r="J100"/>
  <c r="R173"/>
  <c r="BK232"/>
  <c r="J232"/>
  <c r="J106"/>
  <c r="T241"/>
  <c r="T260"/>
  <c i="2" r="R140"/>
  <c i="3" r="T133"/>
  <c r="T130"/>
  <c r="T173"/>
  <c r="T232"/>
  <c r="P271"/>
  <c i="2" r="BK140"/>
  <c r="J140"/>
  <c r="J101"/>
  <c i="3" r="R133"/>
  <c r="R130"/>
  <c r="P173"/>
  <c r="P222"/>
  <c r="BK241"/>
  <c r="J241"/>
  <c r="J107"/>
  <c r="R271"/>
  <c i="2" r="BK135"/>
  <c r="J135"/>
  <c r="J100"/>
  <c r="T140"/>
  <c i="3" r="P133"/>
  <c r="P130"/>
  <c r="R140"/>
  <c r="T211"/>
  <c r="BK222"/>
  <c r="P241"/>
  <c r="BK271"/>
  <c r="J271"/>
  <c r="J109"/>
  <c i="2" r="BE126"/>
  <c r="BE130"/>
  <c r="BE141"/>
  <c i="3" r="BE132"/>
  <c r="BE136"/>
  <c r="BE252"/>
  <c i="2" r="BK132"/>
  <c r="J132"/>
  <c r="J99"/>
  <c i="3" r="E85"/>
  <c r="F92"/>
  <c r="BE138"/>
  <c r="BE141"/>
  <c r="BE150"/>
  <c r="BE160"/>
  <c r="BE162"/>
  <c r="BE165"/>
  <c r="BE174"/>
  <c r="BE181"/>
  <c r="BE185"/>
  <c r="BE205"/>
  <c r="BE208"/>
  <c r="BE215"/>
  <c r="BE231"/>
  <c r="BE279"/>
  <c r="BE280"/>
  <c r="BK131"/>
  <c r="J131"/>
  <c r="J98"/>
  <c i="5" r="E107"/>
  <c i="2" r="J120"/>
  <c r="BE143"/>
  <c i="3" r="BE154"/>
  <c r="BE157"/>
  <c r="BE188"/>
  <c r="BE218"/>
  <c r="BE248"/>
  <c r="BE267"/>
  <c i="4" r="E107"/>
  <c r="J114"/>
  <c i="2" r="J89"/>
  <c r="BK148"/>
  <c r="J148"/>
  <c r="J103"/>
  <c i="3" r="BE134"/>
  <c r="BE195"/>
  <c r="BE213"/>
  <c r="BE220"/>
  <c r="BE223"/>
  <c r="BE257"/>
  <c i="4" r="J111"/>
  <c r="F114"/>
  <c i="2" r="E113"/>
  <c r="F120"/>
  <c r="BE146"/>
  <c r="BK145"/>
  <c r="J145"/>
  <c r="J102"/>
  <c i="3" r="BE145"/>
  <c r="BE146"/>
  <c r="BE167"/>
  <c r="BE170"/>
  <c r="BE180"/>
  <c r="BE212"/>
  <c r="BE240"/>
  <c r="BE259"/>
  <c r="BE261"/>
  <c r="BE270"/>
  <c r="BE272"/>
  <c i="5" r="J89"/>
  <c r="J114"/>
  <c i="2" r="BE138"/>
  <c i="3" r="BE144"/>
  <c r="BE153"/>
  <c r="BE177"/>
  <c r="BE196"/>
  <c r="BE197"/>
  <c r="BE198"/>
  <c r="BE199"/>
  <c r="BE202"/>
  <c r="BE227"/>
  <c r="BE275"/>
  <c r="BK219"/>
  <c r="J219"/>
  <c r="J103"/>
  <c i="4" r="BK118"/>
  <c r="BK117"/>
  <c r="J117"/>
  <c i="2" r="BE128"/>
  <c r="BE149"/>
  <c i="3" r="J89"/>
  <c r="BE135"/>
  <c r="BE149"/>
  <c r="BE192"/>
  <c r="BE245"/>
  <c r="BE255"/>
  <c r="BE256"/>
  <c r="BE264"/>
  <c i="2" r="BE133"/>
  <c r="BE136"/>
  <c i="3" r="J92"/>
  <c r="BE139"/>
  <c r="BE175"/>
  <c r="BE178"/>
  <c r="BE216"/>
  <c r="BE233"/>
  <c r="BE242"/>
  <c i="4" r="BE119"/>
  <c i="5" r="F92"/>
  <c r="BE119"/>
  <c r="BK118"/>
  <c r="J118"/>
  <c r="J97"/>
  <c i="2" r="F34"/>
  <c i="1" r="BA95"/>
  <c i="3" r="F34"/>
  <c i="1" r="BA96"/>
  <c i="4" r="J34"/>
  <c i="1" r="AW97"/>
  <c i="4" r="J30"/>
  <c i="1" r="AG97"/>
  <c i="3" r="F37"/>
  <c i="1" r="BD96"/>
  <c i="2" r="J34"/>
  <c i="1" r="AW95"/>
  <c i="2" r="F36"/>
  <c i="1" r="BC95"/>
  <c i="3" r="F35"/>
  <c i="1" r="BB96"/>
  <c i="2" r="F37"/>
  <c i="1" r="BD95"/>
  <c i="2" r="F35"/>
  <c i="1" r="BB95"/>
  <c i="5" r="J33"/>
  <c i="1" r="AV98"/>
  <c i="3" r="J34"/>
  <c i="1" r="AW96"/>
  <c i="5" r="J34"/>
  <c i="1" r="AW98"/>
  <c i="3" r="F36"/>
  <c i="1" r="BC96"/>
  <c i="4" r="J33"/>
  <c i="1" r="AV97"/>
  <c i="2" l="1" r="P124"/>
  <c r="P123"/>
  <c i="1" r="AU95"/>
  <c i="3" r="R221"/>
  <c r="R129"/>
  <c i="2" r="T124"/>
  <c r="T123"/>
  <c i="3" r="BK221"/>
  <c r="J221"/>
  <c r="J104"/>
  <c r="P221"/>
  <c r="P129"/>
  <c i="1" r="AU96"/>
  <c i="2" r="R124"/>
  <c r="R123"/>
  <c r="BK124"/>
  <c r="J124"/>
  <c r="J97"/>
  <c i="3" r="T221"/>
  <c r="T129"/>
  <c r="J222"/>
  <c r="J105"/>
  <c i="4" r="J96"/>
  <c r="J118"/>
  <c r="J97"/>
  <c i="2" r="J125"/>
  <c r="J98"/>
  <c i="3" r="BK130"/>
  <c r="BK129"/>
  <c r="J129"/>
  <c r="J96"/>
  <c i="5" r="BK117"/>
  <c r="J117"/>
  <c r="J96"/>
  <c i="4" r="J39"/>
  <c i="2" r="F33"/>
  <c i="1" r="AZ95"/>
  <c r="BA94"/>
  <c r="AW94"/>
  <c r="AK30"/>
  <c i="3" r="F33"/>
  <c i="1" r="AZ96"/>
  <c i="5" r="F33"/>
  <c i="1" r="AZ98"/>
  <c r="BC94"/>
  <c r="W32"/>
  <c i="3" r="J33"/>
  <c i="1" r="AV96"/>
  <c r="AT96"/>
  <c i="4" r="F33"/>
  <c i="1" r="AZ97"/>
  <c r="AT98"/>
  <c r="BD94"/>
  <c r="W33"/>
  <c r="BB94"/>
  <c r="W31"/>
  <c i="2" r="J33"/>
  <c i="1" r="AV95"/>
  <c r="AT95"/>
  <c r="AT97"/>
  <c i="2" l="1" r="BK123"/>
  <c r="J123"/>
  <c i="3" r="J130"/>
  <c r="J97"/>
  <c i="1" r="AN97"/>
  <c r="AU94"/>
  <c r="AX94"/>
  <c r="AZ94"/>
  <c r="W29"/>
  <c r="AY94"/>
  <c i="2" r="J30"/>
  <c i="1" r="AG95"/>
  <c r="AN95"/>
  <c r="W30"/>
  <c i="5" r="J30"/>
  <c i="1" r="AG98"/>
  <c r="AN98"/>
  <c i="3" r="J30"/>
  <c i="1" r="AG96"/>
  <c r="AN96"/>
  <c i="2" l="1" r="J96"/>
  <c r="J39"/>
  <c i="5" r="J39"/>
  <c i="3" r="J39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<sst xmlns="http://schemas.openxmlformats.org/spreadsheetml/2006/main">
  <si>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</si>
  <si>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</si>
  <si>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</si>
  <si>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</si>
  <si>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</si>
  <si>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{84ab48f6-910f-4aa7-a896-26468626f97a}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</si>
  <si>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</si>
  <si>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</si>
  <si>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</si>
  <si>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</si>
  <si>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</si>
  <si>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</si>
  <si>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</si>
  <si>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</si>
  <si>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N20-049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</si>
  <si>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</si>
  <si>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</si>
  <si>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NÁKLADNÍHO VÝTAHU V BUDOVĚ „F, VŠB-TU OSTRAVA</t>
  </si>
  <si>
    <t>KSO:</t>
  </si>
  <si>
    <t>801 34</t>
  </si>
  <si>
    <t>CC-CZ:</t>
  </si>
  <si>
    <t>1263</t>
  </si>
  <si>
    <t>Místo:</t>
  </si>
  <si>
    <t>VŠB-TU OSTRAVA</t>
  </si>
  <si>
    <t>Datum:</t>
  </si>
  <si>
    <t>28. 2. 2020</t>
  </si>
  <si>
    <t>CZ-CPV:</t>
  </si>
  <si>
    <t>45000000-7</t>
  </si>
  <si>
    <t>CZ-CPA:</t>
  </si>
  <si>
    <t>41.00.28</t>
  </si>
  <si>
    <t>Zadavatel:</t>
  </si>
  <si>
    <t>IČ:</t>
  </si>
  <si>
    <t>VŠB-TU Ostrava</t>
  </si>
  <si>
    <t>DIČ:</t>
  </si>
  <si>
    <t>Uchazeč:</t>
  </si>
  <si>
    <t>Vyplň údaj</t>
  </si>
  <si>
    <t>Projektant:</t>
  </si>
  <si>
    <t>MARPO s.r.o.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</si>
  <si>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</si>
  <si>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</si>
  <si>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</si>
  <si>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</si>
  <si>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</si>
  <si>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</si>
  <si>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</si>
  <si>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</si>
  <si>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</si>
  <si>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</si>
  <si>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</si>
  <si>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</si>
  <si>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</si>
  <si>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</si>
  <si>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</si>
  <si>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</si>
  <si>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</si>
  <si>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</si>
  <si>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</si>
  <si>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</si>
  <si>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</si>
  <si>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</si>
  <si>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</si>
  <si>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</si>
  <si>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</si>
  <si>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</si>
  <si>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</si>
  <si>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</si>
  <si>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</si>
  <si>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</si>
  <si>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</si>
  <si>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</si>
  <si>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</si>
  <si>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</si>
  <si>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</si>
  <si>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</si>
  <si>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</si>
  <si>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</si>
  <si>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</si>
  <si>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</si>
  <si>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</si>
  <si>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</si>
  <si>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</si>
  <si>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</si>
  <si>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</si>
  <si>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</si>
  <si>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</si>
  <si>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</si>
  <si>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</si>
  <si>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</si>
  <si>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VON</t>
  </si>
  <si>
    <t>Vedlejší a ostatní náklady stavby</t>
  </si>
  <si>
    <t>STA</t>
  </si>
  <si>
    <t>1</t>
  </si>
  <si>
    <t>{5caa62d7-db85-4f8a-8c74-6e19ec124b1c}</t>
  </si>
  <si>
    <t>2</t>
  </si>
  <si>
    <t>D.1.1</t>
  </si>
  <si>
    <t>Architektonicko-stavební řešení</t>
  </si>
  <si>
    <t>{05a01277-c008-45fa-b790-58a4a3d9e45e}</t>
  </si>
  <si>
    <t>D.1.4.3</t>
  </si>
  <si>
    <t>Sinoproudá elektrotechnika</t>
  </si>
  <si>
    <t>{a0f4f934-78b8-4a43-9cde-2a6b9a91d5d1}</t>
  </si>
  <si>
    <t>D.2.1</t>
  </si>
  <si>
    <t>Dokumentace výtahu</t>
  </si>
  <si>
    <t>{f9e477a5-4f1c-42b6-8d94-31de19012709}</t>
  </si>
  <si>
    <t>KRYCÍ LIST SOUPISU PRACÍ</t>
  </si>
  <si>
    <t>Objekt:</t>
  </si>
  <si>
    <t>VON - Vedlejší a ostatní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</si>
  <si>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</si>
  <si>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</si>
  <si>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</si>
  <si>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</si>
  <si>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</si>
  <si>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</si>
  <si>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</si>
  <si>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</si>
  <si>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</si>
  <si>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</si>
  <si>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</si>
  <si>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</si>
  <si>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</si>
  <si>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</si>
  <si>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</si>
  <si>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</si>
  <si>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</si>
  <si>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</si>
  <si>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</si>
  <si>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</si>
  <si>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</si>
  <si>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</si>
  <si>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</si>
  <si>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</si>
  <si>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</si>
  <si>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</si>
  <si>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</si>
  <si>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</si>
  <si>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</si>
  <si>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</si>
  <si>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</si>
  <si>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011514000</t>
  </si>
  <si>
    <t>Stavebně-statický průzkum</t>
  </si>
  <si>
    <t>kpl.</t>
  </si>
  <si>
    <t>CS ÚRS 2020 01</t>
  </si>
  <si>
    <t>1024</t>
  </si>
  <si>
    <t>955792758</t>
  </si>
  <si>
    <t>P</t>
  </si>
  <si>
    <t>Poznámka k položce:_x000d_
Před vlastní realizací bude nutno stavebně-technickým průzkumem zjistit konstrukční systém a rozmístění původní nosné výztuže. Na základě tohoto průzkumu bude zpracován statický návrh provedení nových otvorů. Hrozí nebezpečí přerušení nosné výztuže a narušení statické únosnosti.</t>
  </si>
  <si>
    <t>013244000</t>
  </si>
  <si>
    <t>Dokumentace dílenská pro realizaci stavby</t>
  </si>
  <si>
    <t>-1623681824</t>
  </si>
  <si>
    <t>Poznámka k položce:_x000d_
V jednotkové ceně zahrnuty náklady na vypracování :_x000d_
-prováděcí / dílenské dokumentace pro provedení stavby vč. potřebných detailů_x000d_
VEŠKERÉ FORMY A PŘEDÁNÍ SE ŘÍDÍ PODMÍNKAMI ZADÁVACÍ DOKUMENTACE STAVBY</t>
  </si>
  <si>
    <t>3</t>
  </si>
  <si>
    <t>013254000</t>
  </si>
  <si>
    <t>Dokumentace skutečného provedení stavby</t>
  </si>
  <si>
    <t>-2126060335</t>
  </si>
  <si>
    <t>Poznámka k položce:_x000d_
VEŠKERÉ FORMY A PŘEDÁNÍ SE ŘÍDÍ PODMÍNKAMI ZADÁVACÍ DOKUMENTACE STAVBY</t>
  </si>
  <si>
    <t>VRN2</t>
  </si>
  <si>
    <t>Příprava staveniště</t>
  </si>
  <si>
    <t>4</t>
  </si>
  <si>
    <t>020001000</t>
  </si>
  <si>
    <t xml:space="preserve">Příprava staveniště </t>
  </si>
  <si>
    <t>-989118921</t>
  </si>
  <si>
    <t xml:space="preserve">Poznámka k položce:_x000d_
-Zřízení trvalé, dočasné deponie a mezideponie_x000d_
-zřízení příjezdů a přístupů na staveniště_x000d_
-úpravy staveniště z hlediska bezpečnosti a ochrany zdraví třetích osob, vč. nutných úprav pro osoby s omezenou schopností pohybu a orientace_x000d_
-uspořádání a bezpečnost staveniště z hlediska ochrany veřejných zájmů_x000d_
-dodržení podmínek pro provádění staveb z hlediska BOZP (vč. označení stavby)_x000d_
-dodržení podmínek - možnosti nakládání s odpady_x000d_
-splnění zvláštních požadavků na provádění stavby, které vyžadují zvláštní bezpečnostní opatření_x000d_
</t>
  </si>
  <si>
    <t>VRN3</t>
  </si>
  <si>
    <t>Zařízení staveniště</t>
  </si>
  <si>
    <t>030001000</t>
  </si>
  <si>
    <t xml:space="preserve">Zařízení staveniště </t>
  </si>
  <si>
    <t>369746643</t>
  </si>
  <si>
    <t xml:space="preserve">Poznámka k položce:_x000d_
Náklady na zřízení / nájem ZS:_DLE POTŘEB ZHOTOVITELE A POŽADAVKŮ OBJEDNATELE_x000d_
(-kompletní vnitrostaveništní rozvody všech potřebných energií a médií_x000d_
-poplatky spotřeby energií a médií )_x000d_
_x000d_
</t>
  </si>
  <si>
    <t>6</t>
  </si>
  <si>
    <t>039002000</t>
  </si>
  <si>
    <t>Zrušení zařízení staveniště</t>
  </si>
  <si>
    <t>1549915524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</si>
  <si>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</si>
  <si>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</si>
  <si>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</si>
  <si>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7</t>
  </si>
  <si>
    <t>043103000</t>
  </si>
  <si>
    <t>Zkoušky bez rozlišení</t>
  </si>
  <si>
    <t>CS ÚRS 2019 01</t>
  </si>
  <si>
    <t>723909828</t>
  </si>
  <si>
    <t xml:space="preserve">Poznámka k položce:_x000d_
Pro návrh kotvení bude nutné zjistit pevnost stávající konstrukce např. výtrhovou zkouškou. </t>
  </si>
  <si>
    <t>8</t>
  </si>
  <si>
    <t>045002000</t>
  </si>
  <si>
    <t xml:space="preserve">Kompletační a koordinační činnost </t>
  </si>
  <si>
    <t>-987943667</t>
  </si>
  <si>
    <t>Poznámka k položce:_x000d_
-příprava předávací dokumentace dle ZD_x000d_
-ostatní kompletační činnost</t>
  </si>
  <si>
    <t>VRN7</t>
  </si>
  <si>
    <t>Provozní vlivy</t>
  </si>
  <si>
    <t>9</t>
  </si>
  <si>
    <t>071103000</t>
  </si>
  <si>
    <t>Provoz investora</t>
  </si>
  <si>
    <t>345467571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</si>
  <si>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</si>
  <si>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VRN9</t>
  </si>
  <si>
    <t>Ostatní náklady</t>
  </si>
  <si>
    <t>10</t>
  </si>
  <si>
    <t>090001000</t>
  </si>
  <si>
    <t>-1054641632</t>
  </si>
  <si>
    <t>Poznámka k položce:_x000d_
V jednotkové ceně zahrnuty náklady :_x000d_
-------------------------------------------------_x000d_
-pravidelné čištění přilehlých / VEŠKERÝCH souvisejících PROSTORA PLOCH - po celou dobu stavby _x000d_
-uvedení všech dotčených ploch, konstrukcí a povrchů do původního, bezvadného stavu_x000d_
----------------------------------------------------------------------------------------------------------------------_x000d_
-ostatní, jinde neuvedené, náklady potřebné k provedení a předání díla objednateli _ dle PD a TZ</t>
  </si>
  <si>
    <t>D.1.1 - Architektonicko-stavební řešení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</si>
  <si>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</si>
  <si>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</si>
  <si>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</si>
  <si>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</si>
  <si>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</si>
  <si>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</si>
  <si>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</si>
  <si>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</si>
  <si>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</si>
  <si>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</si>
  <si>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</si>
  <si>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</si>
  <si>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</si>
  <si>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</si>
  <si>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</si>
  <si>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Svislé a kompletní konstrukce</t>
  </si>
  <si>
    <t>319201321</t>
  </si>
  <si>
    <t>Vyrovnání nerovného povrchu zdiva tl do 30 mm maltou</t>
  </si>
  <si>
    <t>m2</t>
  </si>
  <si>
    <t>-240329691</t>
  </si>
  <si>
    <t>Vodorovné konstrukce</t>
  </si>
  <si>
    <t>411321414</t>
  </si>
  <si>
    <t>Stropy deskové ze ŽB tř. C 25/30</t>
  </si>
  <si>
    <t>m3</t>
  </si>
  <si>
    <t>-1517717344</t>
  </si>
  <si>
    <t>411362021</t>
  </si>
  <si>
    <t>Výztuž stropů svařovanými sítěmi Kari</t>
  </si>
  <si>
    <t>t</t>
  </si>
  <si>
    <t>-1457400408</t>
  </si>
  <si>
    <t>413232R31</t>
  </si>
  <si>
    <t xml:space="preserve">Obetonávka zhlaví válcovaných nosníků v do 150 mm </t>
  </si>
  <si>
    <t>kus</t>
  </si>
  <si>
    <t>CS VLASTNÍ</t>
  </si>
  <si>
    <t>-1079827971</t>
  </si>
  <si>
    <t>Poznámka k položce:_x000d_
Kompletní dodávky a provedení dle specifikace PD a TZ včetně všech přímo souvisejících prací a dodávek_x000d_
------------------------------------------------------------------------------------------------------------------------------</t>
  </si>
  <si>
    <t>416351115</t>
  </si>
  <si>
    <t xml:space="preserve">Zřízení bednění otvorů stropů včetně podpěrné konstrukce </t>
  </si>
  <si>
    <t>-1661777455</t>
  </si>
  <si>
    <t>416351116</t>
  </si>
  <si>
    <t xml:space="preserve">Odstranění bednění otvorů stropů včetně podpěrné konstrukce </t>
  </si>
  <si>
    <t>1431382033</t>
  </si>
  <si>
    <t>Úpravy povrchů, podlahy a osazování výplní</t>
  </si>
  <si>
    <t>611131121</t>
  </si>
  <si>
    <t>Penetrační disperzní nátěr vnitřních stropů nanášený ručně</t>
  </si>
  <si>
    <t>-709648432</t>
  </si>
  <si>
    <t>VV</t>
  </si>
  <si>
    <t>"oprava vodorovných povrchů_strojovna" (4,16*2,66)</t>
  </si>
  <si>
    <t>Součet</t>
  </si>
  <si>
    <t>611311131</t>
  </si>
  <si>
    <t>Potažení vnitřních rovných stropů vápenným štukem tloušťky do 3 mm</t>
  </si>
  <si>
    <t>414038259</t>
  </si>
  <si>
    <t>611315401</t>
  </si>
  <si>
    <t>Oprava vnitřní vápenné hrubé omítky stropů v rozsahu plochy do 10%</t>
  </si>
  <si>
    <t>-268199638</t>
  </si>
  <si>
    <t>612131121</t>
  </si>
  <si>
    <t>Penetrační disperzní nátěr vnitřních stěn nanášený ručně</t>
  </si>
  <si>
    <t>-1563298252</t>
  </si>
  <si>
    <t>"oprava svislých povrchů_strojovna" (4,16+2,66)*2*2,1</t>
  </si>
  <si>
    <t>11</t>
  </si>
  <si>
    <t>612311131</t>
  </si>
  <si>
    <t>Potažení vnitřních stěn vápenným štukem tloušťky do 3 mm</t>
  </si>
  <si>
    <t>-1032957405</t>
  </si>
  <si>
    <t>12</t>
  </si>
  <si>
    <t>612315302</t>
  </si>
  <si>
    <t>Vápenná štuková omítka ostění nebo nadpraží</t>
  </si>
  <si>
    <t>-1211713165</t>
  </si>
  <si>
    <t>"dveřní ostění a nadpraží" (1,77+2,08+2,08)*0,55*4</t>
  </si>
  <si>
    <t>13</t>
  </si>
  <si>
    <t>612315401</t>
  </si>
  <si>
    <t>Oprava vnitřní vápenné hrubé omítky stěn v rozsahu plochy do 10%</t>
  </si>
  <si>
    <t>737396365</t>
  </si>
  <si>
    <t>14</t>
  </si>
  <si>
    <t>617131101</t>
  </si>
  <si>
    <t>Cementový postřik světlíků nebo výtahových šachet nanášený celoplošně ručně</t>
  </si>
  <si>
    <t>-1062488152</t>
  </si>
  <si>
    <t>"povrchy_výtahová šachta" (2,37+2,35)*2*14,93</t>
  </si>
  <si>
    <t>617331141</t>
  </si>
  <si>
    <t>Cementová omítka štuková dvouvrstvá světlíků nebo výtahových šachet nanášená ručně</t>
  </si>
  <si>
    <t>1528976617</t>
  </si>
  <si>
    <t>16</t>
  </si>
  <si>
    <t>617331191</t>
  </si>
  <si>
    <t>Příplatek k cementové omítce světlíků nebo šachet za každých dalších 5 mm tloušťky ručně</t>
  </si>
  <si>
    <t>-90680431</t>
  </si>
  <si>
    <t>140,939*2 'Přepočtené koeficientem množství</t>
  </si>
  <si>
    <t>17</t>
  </si>
  <si>
    <t>622143003</t>
  </si>
  <si>
    <t xml:space="preserve">Montáž omítkových plastových nebo pozinkovaných rohových profilů </t>
  </si>
  <si>
    <t>m</t>
  </si>
  <si>
    <t>895433949</t>
  </si>
  <si>
    <t>"dveřní ostění a nadpraží" (1,77+2,08+2,08)*4</t>
  </si>
  <si>
    <t>18</t>
  </si>
  <si>
    <t>M</t>
  </si>
  <si>
    <t>59051470</t>
  </si>
  <si>
    <t xml:space="preserve">lišta rohová Al </t>
  </si>
  <si>
    <t>-414630607</t>
  </si>
  <si>
    <t>23,72*1,1 'Přepočtené koeficientem množství</t>
  </si>
  <si>
    <t>19</t>
  </si>
  <si>
    <t>632450134</t>
  </si>
  <si>
    <t>Vyrovnávací cementový potěr tl do 50 mm ze suchých směsí provedený v ploše</t>
  </si>
  <si>
    <t>-1640603781</t>
  </si>
  <si>
    <t>"oprava podlah_strojovna" (4,16*2,66)*0,5</t>
  </si>
  <si>
    <t>20</t>
  </si>
  <si>
    <t>632451101</t>
  </si>
  <si>
    <t>Cementový samonivelační potěr ze suchých směsí tloušťky do 5 mm</t>
  </si>
  <si>
    <t>-2092270085</t>
  </si>
  <si>
    <t>"oprava podlah_strojovna" (4,16*2,66)</t>
  </si>
  <si>
    <t>Ostatní konstrukce a práce, bourání</t>
  </si>
  <si>
    <t>949321112</t>
  </si>
  <si>
    <t>Montáž lešení dílcového do šachet o půdorysné ploše do 6 m2 v do 20 m</t>
  </si>
  <si>
    <t>-1343976076</t>
  </si>
  <si>
    <t>22</t>
  </si>
  <si>
    <t>949321211</t>
  </si>
  <si>
    <t>Příplatek k lešení dílcovému do šachet do 6 m2 v do 30 m za první a ZKD den použití</t>
  </si>
  <si>
    <t>1280343961</t>
  </si>
  <si>
    <t>14,93*20 'Přepočtené koeficientem množství</t>
  </si>
  <si>
    <t>23</t>
  </si>
  <si>
    <t>949321812</t>
  </si>
  <si>
    <t>Demontáž lešení dílcového do šachet o půdorysné ploše do 6 m2 v do 20 m</t>
  </si>
  <si>
    <t>-435925343</t>
  </si>
  <si>
    <t>24</t>
  </si>
  <si>
    <t>953943R00</t>
  </si>
  <si>
    <t>Dodávka a osazování přenosného hasicího přístroje _ s hasicí schopností 55B</t>
  </si>
  <si>
    <t>2083072618</t>
  </si>
  <si>
    <t>Poznámka k položce:_x000d_
Kompletní systémová dodávka a provedení dle specifikace PD a TZ včetně všech přímo souvisejících prací a dodávek_x000d_
--------------------------------------------------------------------------------------------------------------------------------------------</t>
  </si>
  <si>
    <t>25</t>
  </si>
  <si>
    <t>962032230</t>
  </si>
  <si>
    <t>Bourání zdiva z cihel pálených nebo vápenopískových na MV nebo MVC do 1 m3</t>
  </si>
  <si>
    <t>277879270</t>
  </si>
  <si>
    <t>26</t>
  </si>
  <si>
    <t>962052210</t>
  </si>
  <si>
    <t>Bourání konstrukcí nadzákladových ze ŽB nebo betonu do 1 m3</t>
  </si>
  <si>
    <t>1498656715</t>
  </si>
  <si>
    <t>"BP_bloky prohlubeň" (0,25*0,52*0,3*2)+(0,3*1,1*0,3)</t>
  </si>
  <si>
    <t>"BP_bloky_strojovna" (0,66*0,25*1,0)+(0,6*0,2*1,0)+(1,37*0,52*0,5)+(0,89*0,4*0,5)</t>
  </si>
  <si>
    <t>27</t>
  </si>
  <si>
    <t>965045112</t>
  </si>
  <si>
    <t xml:space="preserve">Bourání potěrů cementových nebo pískocementových tl do 50 mm </t>
  </si>
  <si>
    <t>-1568325680</t>
  </si>
  <si>
    <t>28</t>
  </si>
  <si>
    <t>965081212</t>
  </si>
  <si>
    <t>Bourání podlah z dlaždic keramických nebo xylolitových tl do 10 mm plochy do 1 m2</t>
  </si>
  <si>
    <t>1971125466</t>
  </si>
  <si>
    <t>Poznámka k položce:_x000d_
V jednotkové ceně zahrnuty náklady na bourání souvisejících obvodových soklů v = do 150 mm + odstranění stávajícího lepícího tmele</t>
  </si>
  <si>
    <t>"oprava podlah_nástupiště" (1,77*0,5*4)</t>
  </si>
  <si>
    <t>29</t>
  </si>
  <si>
    <t>967031132</t>
  </si>
  <si>
    <t>Přisekání rovných ostění v cihelném zdivu na MV nebo MVC</t>
  </si>
  <si>
    <t>-1084010239</t>
  </si>
  <si>
    <t>30</t>
  </si>
  <si>
    <t>973031324</t>
  </si>
  <si>
    <t>Vysekání kapes ve zdivu cihelném na MV nebo MVC pl do 0,10 m2 hl do 150 mm</t>
  </si>
  <si>
    <t>-1008500560</t>
  </si>
  <si>
    <t>31</t>
  </si>
  <si>
    <t>977151116</t>
  </si>
  <si>
    <t>Jádrové vrty diamantovými korunkami do D 80 mm do stavebních materiálů</t>
  </si>
  <si>
    <t>-1431382842</t>
  </si>
  <si>
    <t>32</t>
  </si>
  <si>
    <t>977151121</t>
  </si>
  <si>
    <t>Jádrové vrty diamantovými korunkami do D 120 mm do stavebních materiálů</t>
  </si>
  <si>
    <t>1207394261</t>
  </si>
  <si>
    <t>33</t>
  </si>
  <si>
    <t>977151125</t>
  </si>
  <si>
    <t>Jádrové vrty diamantovými korunkami do D 200 mm do stavebních materiálů</t>
  </si>
  <si>
    <t>-1557372061</t>
  </si>
  <si>
    <t>34</t>
  </si>
  <si>
    <t>978011121</t>
  </si>
  <si>
    <t>Otlučení (osekání) vnitřní vápenné nebo vápenocementové omítky stropů v rozsahu do 10 %</t>
  </si>
  <si>
    <t>-1998198904</t>
  </si>
  <si>
    <t>35</t>
  </si>
  <si>
    <t>978013121</t>
  </si>
  <si>
    <t>Otlučení (osekání) vnitřní vápenné nebo vápenocementové omítky stěn v rozsahu do 10 %</t>
  </si>
  <si>
    <t>1056764144</t>
  </si>
  <si>
    <t>36</t>
  </si>
  <si>
    <t>978013191</t>
  </si>
  <si>
    <t>Otlučení (osekání) vnitřní vápenné nebo vápenocementové omítky stěn v rozsahu do 100 %</t>
  </si>
  <si>
    <t>1127425118</t>
  </si>
  <si>
    <t>37</t>
  </si>
  <si>
    <t>978021191</t>
  </si>
  <si>
    <t>Otlučení (osekání) cementových omítek vnitřních stěn v rozsahu do 100 %</t>
  </si>
  <si>
    <t>1289214694</t>
  </si>
  <si>
    <t>997</t>
  </si>
  <si>
    <t>Přesun sutě</t>
  </si>
  <si>
    <t>38</t>
  </si>
  <si>
    <t>997013214</t>
  </si>
  <si>
    <t>Vnitrostaveništní doprava suti a vybouraných hmot pro budovy v do 15 m ručně</t>
  </si>
  <si>
    <t>-1352318154</t>
  </si>
  <si>
    <t>39</t>
  </si>
  <si>
    <t>997013R31</t>
  </si>
  <si>
    <t xml:space="preserve">Poplatek za uložení na skládce (skládkovné) stavebního odpadu bez rozlišení </t>
  </si>
  <si>
    <t>1755041128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</si>
  <si>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</si>
  <si>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40</t>
  </si>
  <si>
    <t>997321511</t>
  </si>
  <si>
    <t>Vodorovná doprava suti a vybouraných hmot po suchu do 1 km</t>
  </si>
  <si>
    <t>928408716</t>
  </si>
  <si>
    <t>41</t>
  </si>
  <si>
    <t>997321519</t>
  </si>
  <si>
    <t>Příplatek ZKD 1km vodorovné dopravy suti a vybouraných hmot po suchu</t>
  </si>
  <si>
    <t>1560057481</t>
  </si>
  <si>
    <t>13,82*10 'Přepočtené koeficientem množství</t>
  </si>
  <si>
    <t>42</t>
  </si>
  <si>
    <t>997321611</t>
  </si>
  <si>
    <t>Nakládání nebo překládání suti a vybouraných hmot</t>
  </si>
  <si>
    <t>-505891423</t>
  </si>
  <si>
    <t>998</t>
  </si>
  <si>
    <t>Přesun hmot</t>
  </si>
  <si>
    <t>43</t>
  </si>
  <si>
    <t>998018003</t>
  </si>
  <si>
    <t>Přesun hmot ruční pro budovy v do 24 m</t>
  </si>
  <si>
    <t>-938118351</t>
  </si>
  <si>
    <t>PSV</t>
  </si>
  <si>
    <t>Práce a dodávky PSV</t>
  </si>
  <si>
    <t>711</t>
  </si>
  <si>
    <t>Izolace proti vodě, vlhkosti a plynům</t>
  </si>
  <si>
    <t>44</t>
  </si>
  <si>
    <t>711493112</t>
  </si>
  <si>
    <t>Izolace proti vodě vodorovná těsnicí stěrkou</t>
  </si>
  <si>
    <t>-948281656</t>
  </si>
  <si>
    <t xml:space="preserve">Poznámka k položce:_x000d_
Specifikace:_x000d_
--------------------------------------_x000d_
V jednotkové ceně zahrnuty náklady na systémové koutové pásky/profily._x000d_
Tl. hydroizolační stěrky 2x2 mm._x000d_
---------------------------------------_x000d_
</t>
  </si>
  <si>
    <t>"prohlubeň" (2,37*2,35)</t>
  </si>
  <si>
    <t>45</t>
  </si>
  <si>
    <t>711493122</t>
  </si>
  <si>
    <t>Izolace proti vodě svislá těsnicí stěrkou</t>
  </si>
  <si>
    <t>-325618910</t>
  </si>
  <si>
    <t>Poznámka k položce:_x000d_
Specifikace:_x000d_
--------------------------------------_x000d_
V jednotkové ceně zahrnuty náklady na systémové koutové pásky/profily._x000d_
Tl. hydroizolační stěrky 2x2 mm._x000d_
---------------------------------------</t>
  </si>
  <si>
    <t>"prohlubeň" (2,37+2,35)*2*0,81</t>
  </si>
  <si>
    <t>46</t>
  </si>
  <si>
    <t>998711203</t>
  </si>
  <si>
    <t>Přesun hmot procentní pro izolace proti vodě, vlhkosti a plynům</t>
  </si>
  <si>
    <t>%</t>
  </si>
  <si>
    <t>844588289</t>
  </si>
  <si>
    <t>767</t>
  </si>
  <si>
    <t>Konstrukce zámečnické</t>
  </si>
  <si>
    <t>47</t>
  </si>
  <si>
    <t>767015R01</t>
  </si>
  <si>
    <t>D+M ocelových a zámečnických prvků / konstrukcí</t>
  </si>
  <si>
    <t>kg</t>
  </si>
  <si>
    <t>-1835448342</t>
  </si>
  <si>
    <t xml:space="preserve">Poznámka k položce:_x000d_
Specifikace / rozsah provedení - viz TZ:_x000d_
--------------------------------------------------------_x000d_
-dodávka a výroba ocelových prvků a konstrukcí - dle zadání a PD_x000d_
-dodávka veškerých spojovacích a kotevních prvků_x000d_
-kompletní provrchobvé úpravy prvků dle požadavků PD a PBŘ_x000d_
(PO OBKLAD KCÍ _ MW 30 MM (PO 45 MIN) _ MNOŽSTVÍ CCA 2,5 M2)_x000d_
-veškeré přesuny/zdvihací technika a kompletní montážní práce_x000d_
-kompletní montážní / usazovací a kotevní práce_x000d_
--------------------------------------------------------_x000d_
-dílenská dokumentace vč. statického přepočtu_x000d_
-ostatní nespecifikované práce a dodávky, které bezprostředně souvisí s provedení _x000d_
předmětného prvku/konstrukce dle zadávací dokumentace_x000d_
-veškeré náklady na dodávku a provedení jsou obsaženy v jednotkové ceně_x000d_
_x000d_
</t>
  </si>
  <si>
    <t>"kompletní provedení dle specifikace PD a TZ vč. všech souvisejících prací a dodávek"</t>
  </si>
  <si>
    <t>"výtahové nosníky" (39,0*2)+(8,0*2)</t>
  </si>
  <si>
    <t>Mezisoučet</t>
  </si>
  <si>
    <t>"ostatní drobné související prvky" 0,15*94,0</t>
  </si>
  <si>
    <t>48</t>
  </si>
  <si>
    <t>998767203</t>
  </si>
  <si>
    <t xml:space="preserve">Přesun hmot procentní pro zámečnické konstrukce </t>
  </si>
  <si>
    <t>1411967571</t>
  </si>
  <si>
    <t>771</t>
  </si>
  <si>
    <t>Podlahy z dlaždic</t>
  </si>
  <si>
    <t>49</t>
  </si>
  <si>
    <t>771121011</t>
  </si>
  <si>
    <t>Nátěr penetrační na podlahu</t>
  </si>
  <si>
    <t>-737400874</t>
  </si>
  <si>
    <t>50</t>
  </si>
  <si>
    <t>771151012</t>
  </si>
  <si>
    <t>Samonivelační stěrka podlah pevnosti 20 MPa tl 5 mm</t>
  </si>
  <si>
    <t>-64371721</t>
  </si>
  <si>
    <t>51</t>
  </si>
  <si>
    <t>771574266</t>
  </si>
  <si>
    <t xml:space="preserve">Montáž podlah keramických protiskluzných lepených flexibilním lepidlem </t>
  </si>
  <si>
    <t>820009825</t>
  </si>
  <si>
    <t>Poznámka k položce:_x000d_
V jednotkové ceně také zahrnuty náklady na montáž souvisejících obvodových systémových soklů + veškerých lišt a profilů</t>
  </si>
  <si>
    <t>52</t>
  </si>
  <si>
    <t>59761R30</t>
  </si>
  <si>
    <t>dlaždice keramické protiskluzné</t>
  </si>
  <si>
    <t>-1001010843</t>
  </si>
  <si>
    <t xml:space="preserve">Poznámka k položce:_x000d_
-systémová dodávka + související systémové soklíky (viz PD a TZ)_x000d_
--------------------------------------------------------------------------------_x000d_
V jednotkové ceně zahrnuty náklady na veškeré doplňky a příslušenství dle PD a TZ._x000d_
(přechodové, dilatační a ukončovací lišty, ostatní doplňky)_x000d_
--------------------------------------------------------------------------------_x000d_
PŘESNÁ SPECIFIKACE _ VIZ PD A TZ </t>
  </si>
  <si>
    <t>3,54*1,15 'Přepočtené koeficientem množství</t>
  </si>
  <si>
    <t>53</t>
  </si>
  <si>
    <t>771577111</t>
  </si>
  <si>
    <t>Příplatek k montáži podlah keramických lepených flexibilním lepidlem za plochu do 5 m2</t>
  </si>
  <si>
    <t>-631274449</t>
  </si>
  <si>
    <t>54</t>
  </si>
  <si>
    <t>771577114</t>
  </si>
  <si>
    <t xml:space="preserve">Příplatek k montáži podlah keramických lepených flexibilním lepidlem za spárování tmelem </t>
  </si>
  <si>
    <t>7448409</t>
  </si>
  <si>
    <t>55</t>
  </si>
  <si>
    <t>771577R04</t>
  </si>
  <si>
    <t>Příplatek k vnitřním dlažbám za dodávku a montáž ukončovacích, rohových a koutových profilů</t>
  </si>
  <si>
    <t>710000256</t>
  </si>
  <si>
    <t>Poznámka k položce:_x000d_
Množství/rozsah - VZTAŽEN NA CELKOVOU PLOCHU vnitřních dlažeb._x000d_
(specifikace materiálů dle PD a TZ)_SPECIFIKACE A ROZSAH DLE TP KONKRÉTNĚ VYBRANÉHO DODAVATELE _x000d_
------------------------------------------------------------------------------------------------------------------------------------</t>
  </si>
  <si>
    <t>56</t>
  </si>
  <si>
    <t>998771203</t>
  </si>
  <si>
    <t>Přesun hmot procentní pro podlahy z dlaždic</t>
  </si>
  <si>
    <t>1495590475</t>
  </si>
  <si>
    <t>783</t>
  </si>
  <si>
    <t>Dokončovací práce - nátěry</t>
  </si>
  <si>
    <t>57</t>
  </si>
  <si>
    <t>783923161</t>
  </si>
  <si>
    <t>Penetrační akrylátový nátěr pórovitých a hladkých betonových podlah</t>
  </si>
  <si>
    <t>1106191355</t>
  </si>
  <si>
    <t>"oprava podlah_strojovna" (4,16*2,66)*2</t>
  </si>
  <si>
    <t>58</t>
  </si>
  <si>
    <t>783923171</t>
  </si>
  <si>
    <t>Penetrační akrylátový nátěr hrubých betonových podlah</t>
  </si>
  <si>
    <t>555079476</t>
  </si>
  <si>
    <t>59</t>
  </si>
  <si>
    <t>783937161</t>
  </si>
  <si>
    <t>Krycí dvojnásobný epoxidový nátěr betonové podlahy</t>
  </si>
  <si>
    <t>-1212397240</t>
  </si>
  <si>
    <t>60</t>
  </si>
  <si>
    <t>783997151</t>
  </si>
  <si>
    <t>Příplatek k cenám krycího nátěru betonové podlahy za protiskluznou úpravu</t>
  </si>
  <si>
    <t>-127634363</t>
  </si>
  <si>
    <t>784</t>
  </si>
  <si>
    <t>Dokončovací práce - malby a tapety</t>
  </si>
  <si>
    <t>61</t>
  </si>
  <si>
    <t>784121001</t>
  </si>
  <si>
    <t>Oškrabání malby v mísnostech výšky do 3,80 m</t>
  </si>
  <si>
    <t>-859327202</t>
  </si>
  <si>
    <t>"oprava dotčených ploch" 25,0*4</t>
  </si>
  <si>
    <t>62</t>
  </si>
  <si>
    <t>-2017760263</t>
  </si>
  <si>
    <t>63</t>
  </si>
  <si>
    <t>784181101</t>
  </si>
  <si>
    <t>Základní akrylátová jednonásobná penetrace podkladu v místnostech výšky do 3,80m</t>
  </si>
  <si>
    <t>-2080162850</t>
  </si>
  <si>
    <t>64</t>
  </si>
  <si>
    <t>784221101</t>
  </si>
  <si>
    <t>Dvojnásobné bílé malby ze směsí za sucha dobře otěruvzdorných v místnostech do 3,80 m</t>
  </si>
  <si>
    <t>-1942959655</t>
  </si>
  <si>
    <t>D.1.4.3 - Sinoproudá elektrotechnika</t>
  </si>
  <si>
    <t>N00 - Technika prostředí staveb</t>
  </si>
  <si>
    <t>N00</t>
  </si>
  <si>
    <t>Technika prostředí staveb</t>
  </si>
  <si>
    <t>N00_R01</t>
  </si>
  <si>
    <t>Sinoproudá elektrotechnika_ viz samostatný soupis prací</t>
  </si>
  <si>
    <t>512</t>
  </si>
  <si>
    <t>-1784784245</t>
  </si>
  <si>
    <t>D.2.1 - Dokumentace výtahu</t>
  </si>
  <si>
    <t>N00 - Provozní soubor</t>
  </si>
  <si>
    <t>Provozní soubor</t>
  </si>
  <si>
    <t xml:space="preserve">Provozní soubor_ výtah  _ viz samostatný soupis prací</t>
  </si>
  <si>
    <t>-755592729</t>
  </si>
  <si>
    <t xml:space="preserve">Poznámka k položce:_x000d_
Kompletní dodávky a provedení dle specifikace PD a TZ včetně všech přímo souvisejících prací a dodávek/činností a prací_x000d_
----------------------------------------------------------------------------------------------------------------------------------------------_x000d_
-kompletní demontáže stávajícícho výtahu včetně dveří a ostatního souvisejícícho strojního zařízení / prvků a příslušenství_x000d_
-přesuny a likvidace dle zákona o odpadech_x000d_
-dodávka a provedení nového výtahu včetně revize a uvedení do provozu_x000d_
------------------------------------------------------------------------------------------_x000d_
Základní specifikace nového výtahu:_x000d_
Základní technické parametry nového výtahu (NTKN- 1600  / 0,7- 4/4– N/RE) _x000d_
-typ výtahu 	: nákladní s dopravou osob  - trakční  _x000d_
-výtahový stroj 	: nový jednorychlostní do 15 kW ,  lanování 1:1 _x000d_
-nosnost 	: 1 600  kg _x000d_
-dopravní rychlost 	: 0,7 ms-1  _x000d_
-strojovna výtahu 	: nad výtahovou šachtou 	 _x000d_
-rozměr šachty 	: cca 2 300 x 2 390 _x000d_
-rozměr prohlubně 	: cca 1 000 - výška posledního patra 	:  cca 3 600 _x000d_
Počet stanic / nástupišť 	: 4/4 _x000d_
Kabina 	: nová - neprůchozí kovová  _x000d_
-----------------------------------------------_x000d_
DETAILNÍ SPECIFIKACE A SOUVISEJÍCÍ DODÁVKY _ VIZ PA A TZ _ D.2.1 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</si>
</sst>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33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34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35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35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33</v>
      </c>
      <c r="AL14" s="23"/>
      <c r="AM14" s="23"/>
      <c r="AN14" s="36" t="s">
        <v>35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36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33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33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38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41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71.25" customHeight="1">
      <c r="B23" s="22"/>
      <c r="C23" s="23"/>
      <c r="D23" s="23"/>
      <c r="E23" s="38" t="s">
        <v>42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43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ROUND(AG94,2)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44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45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46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47</v>
      </c>
      <c r="E29" s="49"/>
      <c r="F29" s="33" t="s">
        <v>48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ROUND(AZ94,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ROUND(AV94,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49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ROUND(BA94,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ROUND(AW94,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50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ROUND(BB94,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51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ROUND(BC94,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52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ROUND(BD94,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5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32"/>
    </row>
    <row r="35" s="2" customFormat="1" ht="25.92" customHeight="1">
      <c r="A35" s="40"/>
      <c r="B35" s="41"/>
      <c r="C35" s="54"/>
      <c r="D35" s="55" t="s">
        <v>53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54</v>
      </c>
      <c r="U35" s="56"/>
      <c r="V35" s="56"/>
      <c r="W35" s="56"/>
      <c r="X35" s="58" t="s">
        <v>55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14.4" customHeight="1">
      <c r="A37" s="40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6"/>
      <c r="BE37" s="40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1"/>
      <c r="C49" s="62"/>
      <c r="D49" s="63" t="s">
        <v>56</v>
      </c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3" t="s">
        <v>57</v>
      </c>
      <c r="AI49" s="64"/>
      <c r="AJ49" s="64"/>
      <c r="AK49" s="64"/>
      <c r="AL49" s="64"/>
      <c r="AM49" s="64"/>
      <c r="AN49" s="64"/>
      <c r="AO49" s="64"/>
      <c r="AP49" s="62"/>
      <c r="AQ49" s="62"/>
      <c r="AR49" s="65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40"/>
      <c r="B60" s="41"/>
      <c r="C60" s="42"/>
      <c r="D60" s="66" t="s">
        <v>58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6" t="s">
        <v>59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6" t="s">
        <v>58</v>
      </c>
      <c r="AI60" s="44"/>
      <c r="AJ60" s="44"/>
      <c r="AK60" s="44"/>
      <c r="AL60" s="44"/>
      <c r="AM60" s="66" t="s">
        <v>59</v>
      </c>
      <c r="AN60" s="44"/>
      <c r="AO60" s="44"/>
      <c r="AP60" s="42"/>
      <c r="AQ60" s="42"/>
      <c r="AR60" s="46"/>
      <c r="BE60" s="40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40"/>
      <c r="B64" s="41"/>
      <c r="C64" s="42"/>
      <c r="D64" s="63" t="s">
        <v>60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3" t="s">
        <v>61</v>
      </c>
      <c r="AI64" s="67"/>
      <c r="AJ64" s="67"/>
      <c r="AK64" s="67"/>
      <c r="AL64" s="67"/>
      <c r="AM64" s="67"/>
      <c r="AN64" s="67"/>
      <c r="AO64" s="67"/>
      <c r="AP64" s="42"/>
      <c r="AQ64" s="42"/>
      <c r="AR64" s="46"/>
      <c r="BE64" s="40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40"/>
      <c r="B75" s="41"/>
      <c r="C75" s="42"/>
      <c r="D75" s="66" t="s">
        <v>58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6" t="s">
        <v>59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6" t="s">
        <v>58</v>
      </c>
      <c r="AI75" s="44"/>
      <c r="AJ75" s="44"/>
      <c r="AK75" s="44"/>
      <c r="AL75" s="44"/>
      <c r="AM75" s="66" t="s">
        <v>59</v>
      </c>
      <c r="AN75" s="44"/>
      <c r="AO75" s="44"/>
      <c r="AP75" s="42"/>
      <c r="AQ75" s="42"/>
      <c r="AR75" s="46"/>
      <c r="BE75" s="40"/>
    </row>
    <row r="76" s="2" customForma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6"/>
      <c r="BE76" s="40"/>
    </row>
    <row r="77" s="2" customFormat="1" ht="6.96" customHeight="1">
      <c r="A77" s="40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46"/>
      <c r="BE77" s="40"/>
    </row>
    <row r="81" s="2" customFormat="1" ht="6.96" customHeight="1">
      <c r="A81" s="40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46"/>
      <c r="BE81" s="40"/>
    </row>
    <row r="82" s="2" customFormat="1" ht="24.96" customHeight="1">
      <c r="A82" s="40"/>
      <c r="B82" s="41"/>
      <c r="C82" s="24" t="s">
        <v>62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6"/>
      <c r="B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6"/>
      <c r="BE83" s="40"/>
    </row>
    <row r="84" s="4" customFormat="1" ht="12" customHeight="1">
      <c r="A84" s="4"/>
      <c r="B84" s="72"/>
      <c r="C84" s="33" t="s">
        <v>13</v>
      </c>
      <c r="D84" s="73"/>
      <c r="E84" s="73"/>
      <c r="F84" s="73"/>
      <c r="G84" s="73"/>
      <c r="H84" s="73"/>
      <c r="I84" s="73"/>
      <c r="J84" s="73"/>
      <c r="K84" s="73"/>
      <c r="L84" s="73" t="str">
        <f>K5</f>
        <v>N20-049</v>
      </c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4"/>
      <c r="BE84" s="4"/>
    </row>
    <row r="85" s="5" customFormat="1" ht="36.96" customHeight="1">
      <c r="A85" s="5"/>
      <c r="B85" s="75"/>
      <c r="C85" s="76" t="s">
        <v>16</v>
      </c>
      <c r="D85" s="77"/>
      <c r="E85" s="77"/>
      <c r="F85" s="77"/>
      <c r="G85" s="77"/>
      <c r="H85" s="77"/>
      <c r="I85" s="77"/>
      <c r="J85" s="77"/>
      <c r="K85" s="77"/>
      <c r="L85" s="78" t="str">
        <f>K6</f>
        <v>REKONSTRUKCE NÁKLADNÍHO VÝTAHU V BUDOVĚ „F, VŠB-TU OSTRAVA</v>
      </c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77"/>
      <c r="AO85" s="77"/>
      <c r="AP85" s="77"/>
      <c r="AQ85" s="77"/>
      <c r="AR85" s="79"/>
      <c r="BE85" s="5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6"/>
      <c r="BE86" s="40"/>
    </row>
    <row r="87" s="2" customFormat="1" ht="12" customHeight="1">
      <c r="A87" s="40"/>
      <c r="B87" s="41"/>
      <c r="C87" s="33" t="s">
        <v>22</v>
      </c>
      <c r="D87" s="42"/>
      <c r="E87" s="42"/>
      <c r="F87" s="42"/>
      <c r="G87" s="42"/>
      <c r="H87" s="42"/>
      <c r="I87" s="42"/>
      <c r="J87" s="42"/>
      <c r="K87" s="42"/>
      <c r="L87" s="80" t="str">
        <f>IF(K8="","",K8)</f>
        <v>VŠB-TU OSTRAVA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33" t="s">
        <v>24</v>
      </c>
      <c r="AJ87" s="42"/>
      <c r="AK87" s="42"/>
      <c r="AL87" s="42"/>
      <c r="AM87" s="81" t="str">
        <f>IF(AN8= "","",AN8)</f>
        <v>28. 2. 2020</v>
      </c>
      <c r="AN87" s="81"/>
      <c r="AO87" s="42"/>
      <c r="AP87" s="42"/>
      <c r="AQ87" s="42"/>
      <c r="AR87" s="46"/>
      <c r="B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6"/>
      <c r="BE88" s="40"/>
    </row>
    <row r="89" s="2" customFormat="1" ht="15.15" customHeight="1">
      <c r="A89" s="40"/>
      <c r="B89" s="41"/>
      <c r="C89" s="33" t="s">
        <v>30</v>
      </c>
      <c r="D89" s="42"/>
      <c r="E89" s="42"/>
      <c r="F89" s="42"/>
      <c r="G89" s="42"/>
      <c r="H89" s="42"/>
      <c r="I89" s="42"/>
      <c r="J89" s="42"/>
      <c r="K89" s="42"/>
      <c r="L89" s="73" t="str">
        <f>IF(E11= "","",E11)</f>
        <v>VŠB-TU Ostrava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33" t="s">
        <v>36</v>
      </c>
      <c r="AJ89" s="42"/>
      <c r="AK89" s="42"/>
      <c r="AL89" s="42"/>
      <c r="AM89" s="82" t="str">
        <f>IF(E17="","",E17)</f>
        <v>MARPO s.r.o.</v>
      </c>
      <c r="AN89" s="73"/>
      <c r="AO89" s="73"/>
      <c r="AP89" s="73"/>
      <c r="AQ89" s="42"/>
      <c r="AR89" s="46"/>
      <c r="AS89" s="83" t="s">
        <v>63</v>
      </c>
      <c r="AT89" s="84"/>
      <c r="AU89" s="85"/>
      <c r="AV89" s="85"/>
      <c r="AW89" s="85"/>
      <c r="AX89" s="85"/>
      <c r="AY89" s="85"/>
      <c r="AZ89" s="85"/>
      <c r="BA89" s="85"/>
      <c r="BB89" s="85"/>
      <c r="BC89" s="85"/>
      <c r="BD89" s="86"/>
      <c r="BE89" s="40"/>
    </row>
    <row r="90" s="2" customFormat="1" ht="15.15" customHeight="1">
      <c r="A90" s="40"/>
      <c r="B90" s="41"/>
      <c r="C90" s="33" t="s">
        <v>34</v>
      </c>
      <c r="D90" s="42"/>
      <c r="E90" s="42"/>
      <c r="F90" s="42"/>
      <c r="G90" s="42"/>
      <c r="H90" s="42"/>
      <c r="I90" s="42"/>
      <c r="J90" s="42"/>
      <c r="K90" s="42"/>
      <c r="L90" s="73" t="str">
        <f>IF(E14= "Vyplň údaj","",E14)</f>
        <v/>
      </c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33" t="s">
        <v>39</v>
      </c>
      <c r="AJ90" s="42"/>
      <c r="AK90" s="42"/>
      <c r="AL90" s="42"/>
      <c r="AM90" s="82" t="str">
        <f>IF(E20="","",E20)</f>
        <v xml:space="preserve"> </v>
      </c>
      <c r="AN90" s="73"/>
      <c r="AO90" s="73"/>
      <c r="AP90" s="73"/>
      <c r="AQ90" s="42"/>
      <c r="AR90" s="46"/>
      <c r="AS90" s="87"/>
      <c r="AT90" s="88"/>
      <c r="AU90" s="89"/>
      <c r="AV90" s="89"/>
      <c r="AW90" s="89"/>
      <c r="AX90" s="89"/>
      <c r="AY90" s="89"/>
      <c r="AZ90" s="89"/>
      <c r="BA90" s="89"/>
      <c r="BB90" s="89"/>
      <c r="BC90" s="89"/>
      <c r="BD90" s="90"/>
      <c r="BE90" s="40"/>
    </row>
    <row r="91" s="2" customFormat="1" ht="10.8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6"/>
      <c r="AS91" s="91"/>
      <c r="AT91" s="92"/>
      <c r="AU91" s="93"/>
      <c r="AV91" s="93"/>
      <c r="AW91" s="93"/>
      <c r="AX91" s="93"/>
      <c r="AY91" s="93"/>
      <c r="AZ91" s="93"/>
      <c r="BA91" s="93"/>
      <c r="BB91" s="93"/>
      <c r="BC91" s="93"/>
      <c r="BD91" s="94"/>
      <c r="BE91" s="40"/>
    </row>
    <row r="92" s="2" customFormat="1" ht="29.28" customHeight="1">
      <c r="A92" s="40"/>
      <c r="B92" s="41"/>
      <c r="C92" s="95" t="s">
        <v>64</v>
      </c>
      <c r="D92" s="96"/>
      <c r="E92" s="96"/>
      <c r="F92" s="96"/>
      <c r="G92" s="96"/>
      <c r="H92" s="97"/>
      <c r="I92" s="98" t="s">
        <v>65</v>
      </c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9" t="s">
        <v>66</v>
      </c>
      <c r="AH92" s="96"/>
      <c r="AI92" s="96"/>
      <c r="AJ92" s="96"/>
      <c r="AK92" s="96"/>
      <c r="AL92" s="96"/>
      <c r="AM92" s="96"/>
      <c r="AN92" s="98" t="s">
        <v>67</v>
      </c>
      <c r="AO92" s="96"/>
      <c r="AP92" s="100"/>
      <c r="AQ92" s="101" t="s">
        <v>68</v>
      </c>
      <c r="AR92" s="46"/>
      <c r="AS92" s="102" t="s">
        <v>69</v>
      </c>
      <c r="AT92" s="103" t="s">
        <v>70</v>
      </c>
      <c r="AU92" s="103" t="s">
        <v>71</v>
      </c>
      <c r="AV92" s="103" t="s">
        <v>72</v>
      </c>
      <c r="AW92" s="103" t="s">
        <v>73</v>
      </c>
      <c r="AX92" s="103" t="s">
        <v>74</v>
      </c>
      <c r="AY92" s="103" t="s">
        <v>75</v>
      </c>
      <c r="AZ92" s="103" t="s">
        <v>76</v>
      </c>
      <c r="BA92" s="103" t="s">
        <v>77</v>
      </c>
      <c r="BB92" s="103" t="s">
        <v>78</v>
      </c>
      <c r="BC92" s="103" t="s">
        <v>79</v>
      </c>
      <c r="BD92" s="104" t="s">
        <v>80</v>
      </c>
      <c r="BE92" s="40"/>
    </row>
    <row r="93" s="2" customFormat="1" ht="10.8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6"/>
      <c r="AS93" s="105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7"/>
      <c r="BE93" s="40"/>
    </row>
    <row r="94" s="6" customFormat="1" ht="32.4" customHeight="1">
      <c r="A94" s="6"/>
      <c r="B94" s="108"/>
      <c r="C94" s="109" t="s">
        <v>81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1">
        <f>ROUND(SUM(AG95:AG98),2)</f>
        <v>0</v>
      </c>
      <c r="AH94" s="111"/>
      <c r="AI94" s="111"/>
      <c r="AJ94" s="111"/>
      <c r="AK94" s="111"/>
      <c r="AL94" s="111"/>
      <c r="AM94" s="111"/>
      <c r="AN94" s="112">
        <f>SUM(AG94,AT94)</f>
        <v>0</v>
      </c>
      <c r="AO94" s="112"/>
      <c r="AP94" s="112"/>
      <c r="AQ94" s="113" t="s">
        <v>1</v>
      </c>
      <c r="AR94" s="114"/>
      <c r="AS94" s="115">
        <f>ROUND(SUM(AS95:AS98),2)</f>
        <v>0</v>
      </c>
      <c r="AT94" s="116">
        <f>ROUND(SUM(AV94:AW94),2)</f>
        <v>0</v>
      </c>
      <c r="AU94" s="117">
        <f>ROUND(SUM(AU95:AU98),5)</f>
        <v>0</v>
      </c>
      <c r="AV94" s="116">
        <f>ROUND(AZ94*L29,2)</f>
        <v>0</v>
      </c>
      <c r="AW94" s="116">
        <f>ROUND(BA94*L30,2)</f>
        <v>0</v>
      </c>
      <c r="AX94" s="116">
        <f>ROUND(BB94*L29,2)</f>
        <v>0</v>
      </c>
      <c r="AY94" s="116">
        <f>ROUND(BC94*L30,2)</f>
        <v>0</v>
      </c>
      <c r="AZ94" s="116">
        <f>ROUND(SUM(AZ95:AZ98),2)</f>
        <v>0</v>
      </c>
      <c r="BA94" s="116">
        <f>ROUND(SUM(BA95:BA98),2)</f>
        <v>0</v>
      </c>
      <c r="BB94" s="116">
        <f>ROUND(SUM(BB95:BB98),2)</f>
        <v>0</v>
      </c>
      <c r="BC94" s="116">
        <f>ROUND(SUM(BC95:BC98),2)</f>
        <v>0</v>
      </c>
      <c r="BD94" s="118">
        <f>ROUND(SUM(BD95:BD98),2)</f>
        <v>0</v>
      </c>
      <c r="BE94" s="6"/>
      <c r="BS94" s="119" t="s">
        <v>82</v>
      </c>
      <c r="BT94" s="119" t="s">
        <v>83</v>
      </c>
      <c r="BU94" s="120" t="s">
        <v>84</v>
      </c>
      <c r="BV94" s="119" t="s">
        <v>85</v>
      </c>
      <c r="BW94" s="119" t="s">
        <v>5</v>
      </c>
      <c r="BX94" s="119" t="s">
        <v>86</v>
      </c>
      <c r="CL94" s="119" t="s">
        <v>19</v>
      </c>
    </row>
    <row r="95" s="7" customFormat="1" ht="16.5" customHeight="1">
      <c r="A95" s="121" t="s">
        <v>87</v>
      </c>
      <c r="B95" s="122"/>
      <c r="C95" s="123"/>
      <c r="D95" s="124" t="s">
        <v>88</v>
      </c>
      <c r="E95" s="124"/>
      <c r="F95" s="124"/>
      <c r="G95" s="124"/>
      <c r="H95" s="124"/>
      <c r="I95" s="125"/>
      <c r="J95" s="124" t="s">
        <v>89</v>
      </c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4"/>
      <c r="V95" s="124"/>
      <c r="W95" s="124"/>
      <c r="X95" s="124"/>
      <c r="Y95" s="124"/>
      <c r="Z95" s="124"/>
      <c r="AA95" s="124"/>
      <c r="AB95" s="124"/>
      <c r="AC95" s="124"/>
      <c r="AD95" s="124"/>
      <c r="AE95" s="124"/>
      <c r="AF95" s="124"/>
      <c r="AG95" s="126">
        <f>'VON - Vedlejší a ostatní ...'!J30</f>
        <v>0</v>
      </c>
      <c r="AH95" s="125"/>
      <c r="AI95" s="125"/>
      <c r="AJ95" s="125"/>
      <c r="AK95" s="125"/>
      <c r="AL95" s="125"/>
      <c r="AM95" s="125"/>
      <c r="AN95" s="126">
        <f>SUM(AG95,AT95)</f>
        <v>0</v>
      </c>
      <c r="AO95" s="125"/>
      <c r="AP95" s="125"/>
      <c r="AQ95" s="127" t="s">
        <v>90</v>
      </c>
      <c r="AR95" s="128"/>
      <c r="AS95" s="129">
        <v>0</v>
      </c>
      <c r="AT95" s="130">
        <f>ROUND(SUM(AV95:AW95),2)</f>
        <v>0</v>
      </c>
      <c r="AU95" s="131">
        <f>'VON - Vedlejší a ostatní ...'!P123</f>
        <v>0</v>
      </c>
      <c r="AV95" s="130">
        <f>'VON - Vedlejší a ostatní ...'!J33</f>
        <v>0</v>
      </c>
      <c r="AW95" s="130">
        <f>'VON - Vedlejší a ostatní ...'!J34</f>
        <v>0</v>
      </c>
      <c r="AX95" s="130">
        <f>'VON - Vedlejší a ostatní ...'!J35</f>
        <v>0</v>
      </c>
      <c r="AY95" s="130">
        <f>'VON - Vedlejší a ostatní ...'!J36</f>
        <v>0</v>
      </c>
      <c r="AZ95" s="130">
        <f>'VON - Vedlejší a ostatní ...'!F33</f>
        <v>0</v>
      </c>
      <c r="BA95" s="130">
        <f>'VON - Vedlejší a ostatní ...'!F34</f>
        <v>0</v>
      </c>
      <c r="BB95" s="130">
        <f>'VON - Vedlejší a ostatní ...'!F35</f>
        <v>0</v>
      </c>
      <c r="BC95" s="130">
        <f>'VON - Vedlejší a ostatní ...'!F36</f>
        <v>0</v>
      </c>
      <c r="BD95" s="132">
        <f>'VON - Vedlejší a ostatní ...'!F37</f>
        <v>0</v>
      </c>
      <c r="BE95" s="7"/>
      <c r="BT95" s="133" t="s">
        <v>91</v>
      </c>
      <c r="BV95" s="133" t="s">
        <v>85</v>
      </c>
      <c r="BW95" s="133" t="s">
        <v>92</v>
      </c>
      <c r="BX95" s="133" t="s">
        <v>5</v>
      </c>
      <c r="CL95" s="133" t="s">
        <v>19</v>
      </c>
      <c r="CM95" s="133" t="s">
        <v>93</v>
      </c>
    </row>
    <row r="96" s="7" customFormat="1" ht="16.5" customHeight="1">
      <c r="A96" s="121" t="s">
        <v>87</v>
      </c>
      <c r="B96" s="122"/>
      <c r="C96" s="123"/>
      <c r="D96" s="124" t="s">
        <v>94</v>
      </c>
      <c r="E96" s="124"/>
      <c r="F96" s="124"/>
      <c r="G96" s="124"/>
      <c r="H96" s="124"/>
      <c r="I96" s="125"/>
      <c r="J96" s="124" t="s">
        <v>95</v>
      </c>
      <c r="K96" s="124"/>
      <c r="L96" s="124"/>
      <c r="M96" s="124"/>
      <c r="N96" s="124"/>
      <c r="O96" s="124"/>
      <c r="P96" s="124"/>
      <c r="Q96" s="124"/>
      <c r="R96" s="124"/>
      <c r="S96" s="124"/>
      <c r="T96" s="124"/>
      <c r="U96" s="124"/>
      <c r="V96" s="124"/>
      <c r="W96" s="124"/>
      <c r="X96" s="124"/>
      <c r="Y96" s="124"/>
      <c r="Z96" s="124"/>
      <c r="AA96" s="124"/>
      <c r="AB96" s="124"/>
      <c r="AC96" s="124"/>
      <c r="AD96" s="124"/>
      <c r="AE96" s="124"/>
      <c r="AF96" s="124"/>
      <c r="AG96" s="126">
        <f>'D.1.1 - Architektonicko-s...'!J30</f>
        <v>0</v>
      </c>
      <c r="AH96" s="125"/>
      <c r="AI96" s="125"/>
      <c r="AJ96" s="125"/>
      <c r="AK96" s="125"/>
      <c r="AL96" s="125"/>
      <c r="AM96" s="125"/>
      <c r="AN96" s="126">
        <f>SUM(AG96,AT96)</f>
        <v>0</v>
      </c>
      <c r="AO96" s="125"/>
      <c r="AP96" s="125"/>
      <c r="AQ96" s="127" t="s">
        <v>90</v>
      </c>
      <c r="AR96" s="128"/>
      <c r="AS96" s="129">
        <v>0</v>
      </c>
      <c r="AT96" s="130">
        <f>ROUND(SUM(AV96:AW96),2)</f>
        <v>0</v>
      </c>
      <c r="AU96" s="131">
        <f>'D.1.1 - Architektonicko-s...'!P129</f>
        <v>0</v>
      </c>
      <c r="AV96" s="130">
        <f>'D.1.1 - Architektonicko-s...'!J33</f>
        <v>0</v>
      </c>
      <c r="AW96" s="130">
        <f>'D.1.1 - Architektonicko-s...'!J34</f>
        <v>0</v>
      </c>
      <c r="AX96" s="130">
        <f>'D.1.1 - Architektonicko-s...'!J35</f>
        <v>0</v>
      </c>
      <c r="AY96" s="130">
        <f>'D.1.1 - Architektonicko-s...'!J36</f>
        <v>0</v>
      </c>
      <c r="AZ96" s="130">
        <f>'D.1.1 - Architektonicko-s...'!F33</f>
        <v>0</v>
      </c>
      <c r="BA96" s="130">
        <f>'D.1.1 - Architektonicko-s...'!F34</f>
        <v>0</v>
      </c>
      <c r="BB96" s="130">
        <f>'D.1.1 - Architektonicko-s...'!F35</f>
        <v>0</v>
      </c>
      <c r="BC96" s="130">
        <f>'D.1.1 - Architektonicko-s...'!F36</f>
        <v>0</v>
      </c>
      <c r="BD96" s="132">
        <f>'D.1.1 - Architektonicko-s...'!F37</f>
        <v>0</v>
      </c>
      <c r="BE96" s="7"/>
      <c r="BT96" s="133" t="s">
        <v>91</v>
      </c>
      <c r="BV96" s="133" t="s">
        <v>85</v>
      </c>
      <c r="BW96" s="133" t="s">
        <v>96</v>
      </c>
      <c r="BX96" s="133" t="s">
        <v>5</v>
      </c>
      <c r="CL96" s="133" t="s">
        <v>19</v>
      </c>
      <c r="CM96" s="133" t="s">
        <v>93</v>
      </c>
    </row>
    <row r="97" s="7" customFormat="1" ht="16.5" customHeight="1">
      <c r="A97" s="121" t="s">
        <v>87</v>
      </c>
      <c r="B97" s="122"/>
      <c r="C97" s="123"/>
      <c r="D97" s="124" t="s">
        <v>97</v>
      </c>
      <c r="E97" s="124"/>
      <c r="F97" s="124"/>
      <c r="G97" s="124"/>
      <c r="H97" s="124"/>
      <c r="I97" s="125"/>
      <c r="J97" s="124" t="s">
        <v>98</v>
      </c>
      <c r="K97" s="124"/>
      <c r="L97" s="124"/>
      <c r="M97" s="124"/>
      <c r="N97" s="124"/>
      <c r="O97" s="124"/>
      <c r="P97" s="124"/>
      <c r="Q97" s="124"/>
      <c r="R97" s="124"/>
      <c r="S97" s="124"/>
      <c r="T97" s="124"/>
      <c r="U97" s="124"/>
      <c r="V97" s="124"/>
      <c r="W97" s="124"/>
      <c r="X97" s="124"/>
      <c r="Y97" s="124"/>
      <c r="Z97" s="124"/>
      <c r="AA97" s="124"/>
      <c r="AB97" s="124"/>
      <c r="AC97" s="124"/>
      <c r="AD97" s="124"/>
      <c r="AE97" s="124"/>
      <c r="AF97" s="124"/>
      <c r="AG97" s="126">
        <f>'D.1.4.3 - Sinoproudá elek...'!J30</f>
        <v>0</v>
      </c>
      <c r="AH97" s="125"/>
      <c r="AI97" s="125"/>
      <c r="AJ97" s="125"/>
      <c r="AK97" s="125"/>
      <c r="AL97" s="125"/>
      <c r="AM97" s="125"/>
      <c r="AN97" s="126">
        <f>SUM(AG97,AT97)</f>
        <v>0</v>
      </c>
      <c r="AO97" s="125"/>
      <c r="AP97" s="125"/>
      <c r="AQ97" s="127" t="s">
        <v>90</v>
      </c>
      <c r="AR97" s="128"/>
      <c r="AS97" s="129">
        <v>0</v>
      </c>
      <c r="AT97" s="130">
        <f>ROUND(SUM(AV97:AW97),2)</f>
        <v>0</v>
      </c>
      <c r="AU97" s="131">
        <f>'D.1.4.3 - Sinoproudá elek...'!P117</f>
        <v>0</v>
      </c>
      <c r="AV97" s="130">
        <f>'D.1.4.3 - Sinoproudá elek...'!J33</f>
        <v>0</v>
      </c>
      <c r="AW97" s="130">
        <f>'D.1.4.3 - Sinoproudá elek...'!J34</f>
        <v>0</v>
      </c>
      <c r="AX97" s="130">
        <f>'D.1.4.3 - Sinoproudá elek...'!J35</f>
        <v>0</v>
      </c>
      <c r="AY97" s="130">
        <f>'D.1.4.3 - Sinoproudá elek...'!J36</f>
        <v>0</v>
      </c>
      <c r="AZ97" s="130">
        <f>'D.1.4.3 - Sinoproudá elek...'!F33</f>
        <v>0</v>
      </c>
      <c r="BA97" s="130">
        <f>'D.1.4.3 - Sinoproudá elek...'!F34</f>
        <v>0</v>
      </c>
      <c r="BB97" s="130">
        <f>'D.1.4.3 - Sinoproudá elek...'!F35</f>
        <v>0</v>
      </c>
      <c r="BC97" s="130">
        <f>'D.1.4.3 - Sinoproudá elek...'!F36</f>
        <v>0</v>
      </c>
      <c r="BD97" s="132">
        <f>'D.1.4.3 - Sinoproudá elek...'!F37</f>
        <v>0</v>
      </c>
      <c r="BE97" s="7"/>
      <c r="BT97" s="133" t="s">
        <v>91</v>
      </c>
      <c r="BV97" s="133" t="s">
        <v>85</v>
      </c>
      <c r="BW97" s="133" t="s">
        <v>99</v>
      </c>
      <c r="BX97" s="133" t="s">
        <v>5</v>
      </c>
      <c r="CL97" s="133" t="s">
        <v>19</v>
      </c>
      <c r="CM97" s="133" t="s">
        <v>93</v>
      </c>
    </row>
    <row r="98" s="7" customFormat="1" ht="16.5" customHeight="1">
      <c r="A98" s="121" t="s">
        <v>87</v>
      </c>
      <c r="B98" s="122"/>
      <c r="C98" s="123"/>
      <c r="D98" s="124" t="s">
        <v>100</v>
      </c>
      <c r="E98" s="124"/>
      <c r="F98" s="124"/>
      <c r="G98" s="124"/>
      <c r="H98" s="124"/>
      <c r="I98" s="125"/>
      <c r="J98" s="124" t="s">
        <v>101</v>
      </c>
      <c r="K98" s="124"/>
      <c r="L98" s="124"/>
      <c r="M98" s="124"/>
      <c r="N98" s="124"/>
      <c r="O98" s="124"/>
      <c r="P98" s="124"/>
      <c r="Q98" s="124"/>
      <c r="R98" s="124"/>
      <c r="S98" s="124"/>
      <c r="T98" s="124"/>
      <c r="U98" s="124"/>
      <c r="V98" s="124"/>
      <c r="W98" s="124"/>
      <c r="X98" s="124"/>
      <c r="Y98" s="124"/>
      <c r="Z98" s="124"/>
      <c r="AA98" s="124"/>
      <c r="AB98" s="124"/>
      <c r="AC98" s="124"/>
      <c r="AD98" s="124"/>
      <c r="AE98" s="124"/>
      <c r="AF98" s="124"/>
      <c r="AG98" s="126">
        <f>'D.2.1 - Dokumentace výtahu'!J30</f>
        <v>0</v>
      </c>
      <c r="AH98" s="125"/>
      <c r="AI98" s="125"/>
      <c r="AJ98" s="125"/>
      <c r="AK98" s="125"/>
      <c r="AL98" s="125"/>
      <c r="AM98" s="125"/>
      <c r="AN98" s="126">
        <f>SUM(AG98,AT98)</f>
        <v>0</v>
      </c>
      <c r="AO98" s="125"/>
      <c r="AP98" s="125"/>
      <c r="AQ98" s="127" t="s">
        <v>90</v>
      </c>
      <c r="AR98" s="128"/>
      <c r="AS98" s="134">
        <v>0</v>
      </c>
      <c r="AT98" s="135">
        <f>ROUND(SUM(AV98:AW98),2)</f>
        <v>0</v>
      </c>
      <c r="AU98" s="136">
        <f>'D.2.1 - Dokumentace výtahu'!P117</f>
        <v>0</v>
      </c>
      <c r="AV98" s="135">
        <f>'D.2.1 - Dokumentace výtahu'!J33</f>
        <v>0</v>
      </c>
      <c r="AW98" s="135">
        <f>'D.2.1 - Dokumentace výtahu'!J34</f>
        <v>0</v>
      </c>
      <c r="AX98" s="135">
        <f>'D.2.1 - Dokumentace výtahu'!J35</f>
        <v>0</v>
      </c>
      <c r="AY98" s="135">
        <f>'D.2.1 - Dokumentace výtahu'!J36</f>
        <v>0</v>
      </c>
      <c r="AZ98" s="135">
        <f>'D.2.1 - Dokumentace výtahu'!F33</f>
        <v>0</v>
      </c>
      <c r="BA98" s="135">
        <f>'D.2.1 - Dokumentace výtahu'!F34</f>
        <v>0</v>
      </c>
      <c r="BB98" s="135">
        <f>'D.2.1 - Dokumentace výtahu'!F35</f>
        <v>0</v>
      </c>
      <c r="BC98" s="135">
        <f>'D.2.1 - Dokumentace výtahu'!F36</f>
        <v>0</v>
      </c>
      <c r="BD98" s="137">
        <f>'D.2.1 - Dokumentace výtahu'!F37</f>
        <v>0</v>
      </c>
      <c r="BE98" s="7"/>
      <c r="BT98" s="133" t="s">
        <v>91</v>
      </c>
      <c r="BV98" s="133" t="s">
        <v>85</v>
      </c>
      <c r="BW98" s="133" t="s">
        <v>102</v>
      </c>
      <c r="BX98" s="133" t="s">
        <v>5</v>
      </c>
      <c r="CL98" s="133" t="s">
        <v>19</v>
      </c>
      <c r="CM98" s="133" t="s">
        <v>93</v>
      </c>
    </row>
    <row r="99" s="2" customFormat="1" ht="30" customHeight="1">
      <c r="A99" s="40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6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</row>
    <row r="100" s="2" customFormat="1" ht="6.96" customHeight="1">
      <c r="A100" s="40"/>
      <c r="B100" s="68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46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</row>
  </sheetData>
  <sheetProtection sheet="1" formatColumns="0" formatRows="0" objects="1" scenarios="1" spinCount="100000" saltValue="WmXDGhqtz6EmPHORLWspgnmZzBBLTc4QgnXPH/rEeZ8DW4Lx5hC2JBTj/bFmeIv2heJSavgVq2Rmo9ymXc0ncg==" hashValue="F2MuVQlCmyiVoZxGjQ3m7fiKYLYBVjAXsR0nAyMR95jgMSaRQNtM0eyNVi+I1v992igR7Ar1YaP+SVBWjhxz+A==" algorithmName="SHA-512" password="E78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VON - Vedlejší a ostatní ...'!C2" display="/"/>
    <hyperlink ref="A96" location="'D.1.1 - Architektonicko-s...'!C2" display="/"/>
    <hyperlink ref="A97" location="'D.1.4.3 - Sinoproudá elek...'!C2" display="/"/>
    <hyperlink ref="A98" location="'D.2.1 - Dokumentace výtahu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93</v>
      </c>
    </row>
    <row r="4" s="1" customFormat="1" ht="24.96" customHeight="1">
      <c r="B4" s="21"/>
      <c r="D4" s="142" t="s">
        <v>103</v>
      </c>
      <c r="I4" s="138"/>
      <c r="L4" s="21"/>
      <c r="M4" s="143" t="s">
        <v>10</v>
      </c>
      <c r="AT4" s="18" t="s">
        <v>4</v>
      </c>
    </row>
    <row r="5" s="1" customFormat="1" ht="6.96" customHeight="1">
      <c r="B5" s="21"/>
      <c r="I5" s="138"/>
      <c r="L5" s="21"/>
    </row>
    <row r="6" s="1" customFormat="1" ht="12" customHeight="1">
      <c r="B6" s="21"/>
      <c r="D6" s="144" t="s">
        <v>16</v>
      </c>
      <c r="I6" s="138"/>
      <c r="L6" s="21"/>
    </row>
    <row r="7" s="1" customFormat="1" ht="16.5" customHeight="1">
      <c r="B7" s="21"/>
      <c r="E7" s="145" t="str">
        <f>'Rekapitulace stavby'!K6</f>
        <v>REKONSTRUKCE NÁKLADNÍHO VÝTAHU V BUDOVĚ „F, VŠB-TU OSTRAVA</v>
      </c>
      <c r="F7" s="144"/>
      <c r="G7" s="144"/>
      <c r="H7" s="144"/>
      <c r="I7" s="138"/>
      <c r="L7" s="21"/>
    </row>
    <row r="8" s="2" customFormat="1" ht="12" customHeight="1">
      <c r="A8" s="40"/>
      <c r="B8" s="46"/>
      <c r="C8" s="40"/>
      <c r="D8" s="144" t="s">
        <v>104</v>
      </c>
      <c r="E8" s="40"/>
      <c r="F8" s="40"/>
      <c r="G8" s="40"/>
      <c r="H8" s="40"/>
      <c r="I8" s="146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105</v>
      </c>
      <c r="F9" s="40"/>
      <c r="G9" s="40"/>
      <c r="H9" s="40"/>
      <c r="I9" s="146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6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48" t="s">
        <v>19</v>
      </c>
      <c r="G11" s="40"/>
      <c r="H11" s="40"/>
      <c r="I11" s="149" t="s">
        <v>20</v>
      </c>
      <c r="J11" s="148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22</v>
      </c>
      <c r="E12" s="40"/>
      <c r="F12" s="148" t="s">
        <v>23</v>
      </c>
      <c r="G12" s="40"/>
      <c r="H12" s="40"/>
      <c r="I12" s="149" t="s">
        <v>24</v>
      </c>
      <c r="J12" s="150" t="str">
        <f>'Rekapitulace stavby'!AN8</f>
        <v>28. 2. 2020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6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30</v>
      </c>
      <c r="E14" s="40"/>
      <c r="F14" s="40"/>
      <c r="G14" s="40"/>
      <c r="H14" s="40"/>
      <c r="I14" s="149" t="s">
        <v>31</v>
      </c>
      <c r="J14" s="148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8" t="s">
        <v>32</v>
      </c>
      <c r="F15" s="40"/>
      <c r="G15" s="40"/>
      <c r="H15" s="40"/>
      <c r="I15" s="149" t="s">
        <v>33</v>
      </c>
      <c r="J15" s="148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6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34</v>
      </c>
      <c r="E17" s="40"/>
      <c r="F17" s="40"/>
      <c r="G17" s="40"/>
      <c r="H17" s="40"/>
      <c r="I17" s="149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8"/>
      <c r="G18" s="148"/>
      <c r="H18" s="148"/>
      <c r="I18" s="149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6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36</v>
      </c>
      <c r="E20" s="40"/>
      <c r="F20" s="40"/>
      <c r="G20" s="40"/>
      <c r="H20" s="40"/>
      <c r="I20" s="149" t="s">
        <v>31</v>
      </c>
      <c r="J20" s="148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8" t="s">
        <v>37</v>
      </c>
      <c r="F21" s="40"/>
      <c r="G21" s="40"/>
      <c r="H21" s="40"/>
      <c r="I21" s="149" t="s">
        <v>33</v>
      </c>
      <c r="J21" s="148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6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39</v>
      </c>
      <c r="E23" s="40"/>
      <c r="F23" s="40"/>
      <c r="G23" s="40"/>
      <c r="H23" s="40"/>
      <c r="I23" s="149" t="s">
        <v>31</v>
      </c>
      <c r="J23" s="148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8" t="str">
        <f>IF('Rekapitulace stavby'!E20="","",'Rekapitulace stavby'!E20)</f>
        <v xml:space="preserve"> </v>
      </c>
      <c r="F24" s="40"/>
      <c r="G24" s="40"/>
      <c r="H24" s="40"/>
      <c r="I24" s="149" t="s">
        <v>33</v>
      </c>
      <c r="J24" s="148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6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146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83.25" customHeight="1">
      <c r="A27" s="151"/>
      <c r="B27" s="152"/>
      <c r="C27" s="151"/>
      <c r="D27" s="151"/>
      <c r="E27" s="153" t="s">
        <v>42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6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6"/>
      <c r="E29" s="156"/>
      <c r="F29" s="156"/>
      <c r="G29" s="156"/>
      <c r="H29" s="156"/>
      <c r="I29" s="157"/>
      <c r="J29" s="156"/>
      <c r="K29" s="15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8" t="s">
        <v>43</v>
      </c>
      <c r="E30" s="40"/>
      <c r="F30" s="40"/>
      <c r="G30" s="40"/>
      <c r="H30" s="40"/>
      <c r="I30" s="146"/>
      <c r="J30" s="159">
        <f>ROUND(J123,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6"/>
      <c r="E31" s="156"/>
      <c r="F31" s="156"/>
      <c r="G31" s="156"/>
      <c r="H31" s="156"/>
      <c r="I31" s="157"/>
      <c r="J31" s="156"/>
      <c r="K31" s="156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0" t="s">
        <v>45</v>
      </c>
      <c r="G32" s="40"/>
      <c r="H32" s="40"/>
      <c r="I32" s="161" t="s">
        <v>44</v>
      </c>
      <c r="J32" s="160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2" t="s">
        <v>47</v>
      </c>
      <c r="E33" s="144" t="s">
        <v>48</v>
      </c>
      <c r="F33" s="163">
        <f>ROUND((SUM(BE123:BE150)),  2)</f>
        <v>0</v>
      </c>
      <c r="G33" s="40"/>
      <c r="H33" s="40"/>
      <c r="I33" s="164">
        <v>0.20999999999999999</v>
      </c>
      <c r="J33" s="163">
        <f>ROUND(((SUM(BE123:BE150))*I33),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63">
        <f>ROUND((SUM(BF123:BF150)),  2)</f>
        <v>0</v>
      </c>
      <c r="G34" s="40"/>
      <c r="H34" s="40"/>
      <c r="I34" s="164">
        <v>0.14999999999999999</v>
      </c>
      <c r="J34" s="163">
        <f>ROUND(((SUM(BF123:BF150))*I34),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63">
        <f>ROUND((SUM(BG123:BG150)),  2)</f>
        <v>0</v>
      </c>
      <c r="G35" s="40"/>
      <c r="H35" s="40"/>
      <c r="I35" s="164">
        <v>0.20999999999999999</v>
      </c>
      <c r="J35" s="163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63">
        <f>ROUND((SUM(BH123:BH150)),  2)</f>
        <v>0</v>
      </c>
      <c r="G36" s="40"/>
      <c r="H36" s="40"/>
      <c r="I36" s="164">
        <v>0.14999999999999999</v>
      </c>
      <c r="J36" s="163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63">
        <f>ROUND((SUM(BI123:BI150)),  2)</f>
        <v>0</v>
      </c>
      <c r="G37" s="40"/>
      <c r="H37" s="40"/>
      <c r="I37" s="164">
        <v>0</v>
      </c>
      <c r="J37" s="16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6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5"/>
      <c r="D39" s="166" t="s">
        <v>53</v>
      </c>
      <c r="E39" s="167"/>
      <c r="F39" s="167"/>
      <c r="G39" s="168" t="s">
        <v>54</v>
      </c>
      <c r="H39" s="169" t="s">
        <v>55</v>
      </c>
      <c r="I39" s="170"/>
      <c r="J39" s="171">
        <f>SUM(J30:J37)</f>
        <v>0</v>
      </c>
      <c r="K39" s="172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146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I41" s="138"/>
      <c r="L41" s="21"/>
    </row>
    <row r="42" s="1" customFormat="1" ht="14.4" customHeight="1">
      <c r="B42" s="21"/>
      <c r="I42" s="138"/>
      <c r="L42" s="21"/>
    </row>
    <row r="43" s="1" customFormat="1" ht="14.4" customHeight="1">
      <c r="B43" s="21"/>
      <c r="I43" s="138"/>
      <c r="L43" s="21"/>
    </row>
    <row r="44" s="1" customFormat="1" ht="14.4" customHeight="1">
      <c r="B44" s="21"/>
      <c r="I44" s="138"/>
      <c r="L44" s="21"/>
    </row>
    <row r="45" s="1" customFormat="1" ht="14.4" customHeight="1">
      <c r="B45" s="21"/>
      <c r="I45" s="138"/>
      <c r="L45" s="21"/>
    </row>
    <row r="46" s="1" customFormat="1" ht="14.4" customHeight="1">
      <c r="B46" s="21"/>
      <c r="I46" s="138"/>
      <c r="L46" s="21"/>
    </row>
    <row r="47" s="1" customFormat="1" ht="14.4" customHeight="1">
      <c r="B47" s="21"/>
      <c r="I47" s="138"/>
      <c r="L47" s="21"/>
    </row>
    <row r="48" s="1" customFormat="1" ht="14.4" customHeight="1">
      <c r="B48" s="21"/>
      <c r="I48" s="138"/>
      <c r="L48" s="21"/>
    </row>
    <row r="49" s="1" customFormat="1" ht="14.4" customHeight="1">
      <c r="B49" s="21"/>
      <c r="I49" s="138"/>
      <c r="L49" s="21"/>
    </row>
    <row r="50" s="2" customFormat="1" ht="14.4" customHeight="1">
      <c r="B50" s="65"/>
      <c r="D50" s="173" t="s">
        <v>56</v>
      </c>
      <c r="E50" s="174"/>
      <c r="F50" s="174"/>
      <c r="G50" s="173" t="s">
        <v>57</v>
      </c>
      <c r="H50" s="174"/>
      <c r="I50" s="175"/>
      <c r="J50" s="174"/>
      <c r="K50" s="174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6" t="s">
        <v>58</v>
      </c>
      <c r="E61" s="177"/>
      <c r="F61" s="178" t="s">
        <v>59</v>
      </c>
      <c r="G61" s="176" t="s">
        <v>58</v>
      </c>
      <c r="H61" s="177"/>
      <c r="I61" s="179"/>
      <c r="J61" s="180" t="s">
        <v>59</v>
      </c>
      <c r="K61" s="17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3" t="s">
        <v>60</v>
      </c>
      <c r="E65" s="181"/>
      <c r="F65" s="181"/>
      <c r="G65" s="173" t="s">
        <v>61</v>
      </c>
      <c r="H65" s="181"/>
      <c r="I65" s="182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6" t="s">
        <v>58</v>
      </c>
      <c r="E76" s="177"/>
      <c r="F76" s="178" t="s">
        <v>59</v>
      </c>
      <c r="G76" s="176" t="s">
        <v>58</v>
      </c>
      <c r="H76" s="177"/>
      <c r="I76" s="179"/>
      <c r="J76" s="180" t="s">
        <v>59</v>
      </c>
      <c r="K76" s="17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106</v>
      </c>
      <c r="D82" s="42"/>
      <c r="E82" s="42"/>
      <c r="F82" s="42"/>
      <c r="G82" s="42"/>
      <c r="H82" s="42"/>
      <c r="I82" s="146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6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146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9" t="str">
        <f>E7</f>
        <v>REKONSTRUKCE NÁKLADNÍHO VÝTAHU V BUDOVĚ „F, VŠB-TU OSTRAVA</v>
      </c>
      <c r="F85" s="33"/>
      <c r="G85" s="33"/>
      <c r="H85" s="33"/>
      <c r="I85" s="146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104</v>
      </c>
      <c r="D86" s="42"/>
      <c r="E86" s="42"/>
      <c r="F86" s="42"/>
      <c r="G86" s="42"/>
      <c r="H86" s="42"/>
      <c r="I86" s="146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VON - Vedlejší a ostatní náklady stavby</v>
      </c>
      <c r="F87" s="42"/>
      <c r="G87" s="42"/>
      <c r="H87" s="42"/>
      <c r="I87" s="146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46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22</v>
      </c>
      <c r="D89" s="42"/>
      <c r="E89" s="42"/>
      <c r="F89" s="28" t="str">
        <f>F12</f>
        <v>VŠB-TU OSTRAVA</v>
      </c>
      <c r="G89" s="42"/>
      <c r="H89" s="42"/>
      <c r="I89" s="149" t="s">
        <v>24</v>
      </c>
      <c r="J89" s="81" t="str">
        <f>IF(J12="","",J12)</f>
        <v>28. 2. 2020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46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30</v>
      </c>
      <c r="D91" s="42"/>
      <c r="E91" s="42"/>
      <c r="F91" s="28" t="str">
        <f>E15</f>
        <v>VŠB-TU Ostrava</v>
      </c>
      <c r="G91" s="42"/>
      <c r="H91" s="42"/>
      <c r="I91" s="149" t="s">
        <v>36</v>
      </c>
      <c r="J91" s="38" t="str">
        <f>E21</f>
        <v>MARPO s.r.o.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34</v>
      </c>
      <c r="D92" s="42"/>
      <c r="E92" s="42"/>
      <c r="F92" s="28" t="str">
        <f>IF(E18="","",E18)</f>
        <v>Vyplň údaj</v>
      </c>
      <c r="G92" s="42"/>
      <c r="H92" s="42"/>
      <c r="I92" s="149" t="s">
        <v>39</v>
      </c>
      <c r="J92" s="38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146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0" t="s">
        <v>107</v>
      </c>
      <c r="D94" s="191"/>
      <c r="E94" s="191"/>
      <c r="F94" s="191"/>
      <c r="G94" s="191"/>
      <c r="H94" s="191"/>
      <c r="I94" s="192"/>
      <c r="J94" s="193" t="s">
        <v>108</v>
      </c>
      <c r="K94" s="19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46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4" t="s">
        <v>109</v>
      </c>
      <c r="D96" s="42"/>
      <c r="E96" s="42"/>
      <c r="F96" s="42"/>
      <c r="G96" s="42"/>
      <c r="H96" s="42"/>
      <c r="I96" s="146"/>
      <c r="J96" s="112">
        <f>J123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8" t="s">
        <v>110</v>
      </c>
    </row>
    <row r="97" s="9" customFormat="1" ht="24.96" customHeight="1">
      <c r="A97" s="9"/>
      <c r="B97" s="195"/>
      <c r="C97" s="196"/>
      <c r="D97" s="197" t="s">
        <v>111</v>
      </c>
      <c r="E97" s="198"/>
      <c r="F97" s="198"/>
      <c r="G97" s="198"/>
      <c r="H97" s="198"/>
      <c r="I97" s="199"/>
      <c r="J97" s="200">
        <f>J124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112</v>
      </c>
      <c r="E98" s="205"/>
      <c r="F98" s="205"/>
      <c r="G98" s="205"/>
      <c r="H98" s="205"/>
      <c r="I98" s="206"/>
      <c r="J98" s="207">
        <f>J125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113</v>
      </c>
      <c r="E99" s="205"/>
      <c r="F99" s="205"/>
      <c r="G99" s="205"/>
      <c r="H99" s="205"/>
      <c r="I99" s="206"/>
      <c r="J99" s="207">
        <f>J132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114</v>
      </c>
      <c r="E100" s="205"/>
      <c r="F100" s="205"/>
      <c r="G100" s="205"/>
      <c r="H100" s="205"/>
      <c r="I100" s="206"/>
      <c r="J100" s="207">
        <f>J135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115</v>
      </c>
      <c r="E101" s="205"/>
      <c r="F101" s="205"/>
      <c r="G101" s="205"/>
      <c r="H101" s="205"/>
      <c r="I101" s="206"/>
      <c r="J101" s="207">
        <f>J140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116</v>
      </c>
      <c r="E102" s="205"/>
      <c r="F102" s="205"/>
      <c r="G102" s="205"/>
      <c r="H102" s="205"/>
      <c r="I102" s="206"/>
      <c r="J102" s="207">
        <f>J145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117</v>
      </c>
      <c r="E103" s="205"/>
      <c r="F103" s="205"/>
      <c r="G103" s="205"/>
      <c r="H103" s="205"/>
      <c r="I103" s="206"/>
      <c r="J103" s="207">
        <f>J148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40"/>
      <c r="B104" s="41"/>
      <c r="C104" s="42"/>
      <c r="D104" s="42"/>
      <c r="E104" s="42"/>
      <c r="F104" s="42"/>
      <c r="G104" s="42"/>
      <c r="H104" s="42"/>
      <c r="I104" s="146"/>
      <c r="J104" s="42"/>
      <c r="K104" s="42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6.96" customHeight="1">
      <c r="A105" s="40"/>
      <c r="B105" s="68"/>
      <c r="C105" s="69"/>
      <c r="D105" s="69"/>
      <c r="E105" s="69"/>
      <c r="F105" s="69"/>
      <c r="G105" s="69"/>
      <c r="H105" s="69"/>
      <c r="I105" s="185"/>
      <c r="J105" s="69"/>
      <c r="K105" s="69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9" s="2" customFormat="1" ht="6.96" customHeight="1">
      <c r="A109" s="40"/>
      <c r="B109" s="70"/>
      <c r="C109" s="71"/>
      <c r="D109" s="71"/>
      <c r="E109" s="71"/>
      <c r="F109" s="71"/>
      <c r="G109" s="71"/>
      <c r="H109" s="71"/>
      <c r="I109" s="188"/>
      <c r="J109" s="71"/>
      <c r="K109" s="71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24.96" customHeight="1">
      <c r="A110" s="40"/>
      <c r="B110" s="41"/>
      <c r="C110" s="24" t="s">
        <v>118</v>
      </c>
      <c r="D110" s="42"/>
      <c r="E110" s="42"/>
      <c r="F110" s="42"/>
      <c r="G110" s="42"/>
      <c r="H110" s="42"/>
      <c r="I110" s="146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41"/>
      <c r="C111" s="42"/>
      <c r="D111" s="42"/>
      <c r="E111" s="42"/>
      <c r="F111" s="42"/>
      <c r="G111" s="42"/>
      <c r="H111" s="42"/>
      <c r="I111" s="146"/>
      <c r="J111" s="42"/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12" customHeight="1">
      <c r="A112" s="40"/>
      <c r="B112" s="41"/>
      <c r="C112" s="33" t="s">
        <v>16</v>
      </c>
      <c r="D112" s="42"/>
      <c r="E112" s="42"/>
      <c r="F112" s="42"/>
      <c r="G112" s="42"/>
      <c r="H112" s="42"/>
      <c r="I112" s="146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6.5" customHeight="1">
      <c r="A113" s="40"/>
      <c r="B113" s="41"/>
      <c r="C113" s="42"/>
      <c r="D113" s="42"/>
      <c r="E113" s="189" t="str">
        <f>E7</f>
        <v>REKONSTRUKCE NÁKLADNÍHO VÝTAHU V BUDOVĚ „F, VŠB-TU OSTRAVA</v>
      </c>
      <c r="F113" s="33"/>
      <c r="G113" s="33"/>
      <c r="H113" s="33"/>
      <c r="I113" s="146"/>
      <c r="J113" s="42"/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2" customHeight="1">
      <c r="A114" s="40"/>
      <c r="B114" s="41"/>
      <c r="C114" s="33" t="s">
        <v>104</v>
      </c>
      <c r="D114" s="42"/>
      <c r="E114" s="42"/>
      <c r="F114" s="42"/>
      <c r="G114" s="42"/>
      <c r="H114" s="42"/>
      <c r="I114" s="146"/>
      <c r="J114" s="42"/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6.5" customHeight="1">
      <c r="A115" s="40"/>
      <c r="B115" s="41"/>
      <c r="C115" s="42"/>
      <c r="D115" s="42"/>
      <c r="E115" s="78" t="str">
        <f>E9</f>
        <v>VON - Vedlejší a ostatní náklady stavby</v>
      </c>
      <c r="F115" s="42"/>
      <c r="G115" s="42"/>
      <c r="H115" s="42"/>
      <c r="I115" s="146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6.96" customHeight="1">
      <c r="A116" s="40"/>
      <c r="B116" s="41"/>
      <c r="C116" s="42"/>
      <c r="D116" s="42"/>
      <c r="E116" s="42"/>
      <c r="F116" s="42"/>
      <c r="G116" s="42"/>
      <c r="H116" s="42"/>
      <c r="I116" s="146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12" customHeight="1">
      <c r="A117" s="40"/>
      <c r="B117" s="41"/>
      <c r="C117" s="33" t="s">
        <v>22</v>
      </c>
      <c r="D117" s="42"/>
      <c r="E117" s="42"/>
      <c r="F117" s="28" t="str">
        <f>F12</f>
        <v>VŠB-TU OSTRAVA</v>
      </c>
      <c r="G117" s="42"/>
      <c r="H117" s="42"/>
      <c r="I117" s="149" t="s">
        <v>24</v>
      </c>
      <c r="J117" s="81" t="str">
        <f>IF(J12="","",J12)</f>
        <v>28. 2. 2020</v>
      </c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6.96" customHeight="1">
      <c r="A118" s="40"/>
      <c r="B118" s="41"/>
      <c r="C118" s="42"/>
      <c r="D118" s="42"/>
      <c r="E118" s="42"/>
      <c r="F118" s="42"/>
      <c r="G118" s="42"/>
      <c r="H118" s="42"/>
      <c r="I118" s="146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5.15" customHeight="1">
      <c r="A119" s="40"/>
      <c r="B119" s="41"/>
      <c r="C119" s="33" t="s">
        <v>30</v>
      </c>
      <c r="D119" s="42"/>
      <c r="E119" s="42"/>
      <c r="F119" s="28" t="str">
        <f>E15</f>
        <v>VŠB-TU Ostrava</v>
      </c>
      <c r="G119" s="42"/>
      <c r="H119" s="42"/>
      <c r="I119" s="149" t="s">
        <v>36</v>
      </c>
      <c r="J119" s="38" t="str">
        <f>E21</f>
        <v>MARPO s.r.o.</v>
      </c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5.15" customHeight="1">
      <c r="A120" s="40"/>
      <c r="B120" s="41"/>
      <c r="C120" s="33" t="s">
        <v>34</v>
      </c>
      <c r="D120" s="42"/>
      <c r="E120" s="42"/>
      <c r="F120" s="28" t="str">
        <f>IF(E18="","",E18)</f>
        <v>Vyplň údaj</v>
      </c>
      <c r="G120" s="42"/>
      <c r="H120" s="42"/>
      <c r="I120" s="149" t="s">
        <v>39</v>
      </c>
      <c r="J120" s="38" t="str">
        <f>E24</f>
        <v xml:space="preserve"> </v>
      </c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0.32" customHeight="1">
      <c r="A121" s="40"/>
      <c r="B121" s="41"/>
      <c r="C121" s="42"/>
      <c r="D121" s="42"/>
      <c r="E121" s="42"/>
      <c r="F121" s="42"/>
      <c r="G121" s="42"/>
      <c r="H121" s="42"/>
      <c r="I121" s="146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11" customFormat="1" ht="29.28" customHeight="1">
      <c r="A122" s="209"/>
      <c r="B122" s="210"/>
      <c r="C122" s="211" t="s">
        <v>119</v>
      </c>
      <c r="D122" s="212" t="s">
        <v>68</v>
      </c>
      <c r="E122" s="212" t="s">
        <v>64</v>
      </c>
      <c r="F122" s="212" t="s">
        <v>65</v>
      </c>
      <c r="G122" s="212" t="s">
        <v>120</v>
      </c>
      <c r="H122" s="212" t="s">
        <v>121</v>
      </c>
      <c r="I122" s="213" t="s">
        <v>122</v>
      </c>
      <c r="J122" s="212" t="s">
        <v>108</v>
      </c>
      <c r="K122" s="214" t="s">
        <v>123</v>
      </c>
      <c r="L122" s="215"/>
      <c r="M122" s="102" t="s">
        <v>1</v>
      </c>
      <c r="N122" s="103" t="s">
        <v>47</v>
      </c>
      <c r="O122" s="103" t="s">
        <v>124</v>
      </c>
      <c r="P122" s="103" t="s">
        <v>125</v>
      </c>
      <c r="Q122" s="103" t="s">
        <v>126</v>
      </c>
      <c r="R122" s="103" t="s">
        <v>127</v>
      </c>
      <c r="S122" s="103" t="s">
        <v>128</v>
      </c>
      <c r="T122" s="104" t="s">
        <v>129</v>
      </c>
      <c r="U122" s="209"/>
      <c r="V122" s="209"/>
      <c r="W122" s="209"/>
      <c r="X122" s="209"/>
      <c r="Y122" s="209"/>
      <c r="Z122" s="209"/>
      <c r="AA122" s="209"/>
      <c r="AB122" s="209"/>
      <c r="AC122" s="209"/>
      <c r="AD122" s="209"/>
      <c r="AE122" s="209"/>
    </row>
    <row r="123" s="2" customFormat="1" ht="22.8" customHeight="1">
      <c r="A123" s="40"/>
      <c r="B123" s="41"/>
      <c r="C123" s="109" t="s">
        <v>130</v>
      </c>
      <c r="D123" s="42"/>
      <c r="E123" s="42"/>
      <c r="F123" s="42"/>
      <c r="G123" s="42"/>
      <c r="H123" s="42"/>
      <c r="I123" s="146"/>
      <c r="J123" s="216">
        <f>BK123</f>
        <v>0</v>
      </c>
      <c r="K123" s="42"/>
      <c r="L123" s="46"/>
      <c r="M123" s="105"/>
      <c r="N123" s="217"/>
      <c r="O123" s="106"/>
      <c r="P123" s="218">
        <f>P124</f>
        <v>0</v>
      </c>
      <c r="Q123" s="106"/>
      <c r="R123" s="218">
        <f>R124</f>
        <v>0</v>
      </c>
      <c r="S123" s="106"/>
      <c r="T123" s="219">
        <f>T124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82</v>
      </c>
      <c r="AU123" s="18" t="s">
        <v>110</v>
      </c>
      <c r="BK123" s="220">
        <f>BK124</f>
        <v>0</v>
      </c>
    </row>
    <row r="124" s="12" customFormat="1" ht="25.92" customHeight="1">
      <c r="A124" s="12"/>
      <c r="B124" s="221"/>
      <c r="C124" s="222"/>
      <c r="D124" s="223" t="s">
        <v>82</v>
      </c>
      <c r="E124" s="224" t="s">
        <v>131</v>
      </c>
      <c r="F124" s="224" t="s">
        <v>131</v>
      </c>
      <c r="G124" s="222"/>
      <c r="H124" s="222"/>
      <c r="I124" s="225"/>
      <c r="J124" s="226">
        <f>BK124</f>
        <v>0</v>
      </c>
      <c r="K124" s="222"/>
      <c r="L124" s="227"/>
      <c r="M124" s="228"/>
      <c r="N124" s="229"/>
      <c r="O124" s="229"/>
      <c r="P124" s="230">
        <f>P125+P132+P135+P140+P145+P148</f>
        <v>0</v>
      </c>
      <c r="Q124" s="229"/>
      <c r="R124" s="230">
        <f>R125+R132+R135+R140+R145+R148</f>
        <v>0</v>
      </c>
      <c r="S124" s="229"/>
      <c r="T124" s="231">
        <f>T125+T132+T135+T140+T145+T148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132</v>
      </c>
      <c r="AT124" s="233" t="s">
        <v>82</v>
      </c>
      <c r="AU124" s="233" t="s">
        <v>83</v>
      </c>
      <c r="AY124" s="232" t="s">
        <v>133</v>
      </c>
      <c r="BK124" s="234">
        <f>BK125+BK132+BK135+BK140+BK145+BK148</f>
        <v>0</v>
      </c>
    </row>
    <row r="125" s="12" customFormat="1" ht="22.8" customHeight="1">
      <c r="A125" s="12"/>
      <c r="B125" s="221"/>
      <c r="C125" s="222"/>
      <c r="D125" s="223" t="s">
        <v>82</v>
      </c>
      <c r="E125" s="235" t="s">
        <v>134</v>
      </c>
      <c r="F125" s="235" t="s">
        <v>135</v>
      </c>
      <c r="G125" s="222"/>
      <c r="H125" s="222"/>
      <c r="I125" s="225"/>
      <c r="J125" s="236">
        <f>BK125</f>
        <v>0</v>
      </c>
      <c r="K125" s="222"/>
      <c r="L125" s="227"/>
      <c r="M125" s="228"/>
      <c r="N125" s="229"/>
      <c r="O125" s="229"/>
      <c r="P125" s="230">
        <f>SUM(P126:P131)</f>
        <v>0</v>
      </c>
      <c r="Q125" s="229"/>
      <c r="R125" s="230">
        <f>SUM(R126:R131)</f>
        <v>0</v>
      </c>
      <c r="S125" s="229"/>
      <c r="T125" s="231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132</v>
      </c>
      <c r="AT125" s="233" t="s">
        <v>82</v>
      </c>
      <c r="AU125" s="233" t="s">
        <v>91</v>
      </c>
      <c r="AY125" s="232" t="s">
        <v>133</v>
      </c>
      <c r="BK125" s="234">
        <f>SUM(BK126:BK131)</f>
        <v>0</v>
      </c>
    </row>
    <row r="126" s="2" customFormat="1" ht="16.5" customHeight="1">
      <c r="A126" s="40"/>
      <c r="B126" s="41"/>
      <c r="C126" s="237" t="s">
        <v>91</v>
      </c>
      <c r="D126" s="237" t="s">
        <v>136</v>
      </c>
      <c r="E126" s="238" t="s">
        <v>137</v>
      </c>
      <c r="F126" s="239" t="s">
        <v>138</v>
      </c>
      <c r="G126" s="240" t="s">
        <v>139</v>
      </c>
      <c r="H126" s="241">
        <v>1</v>
      </c>
      <c r="I126" s="242"/>
      <c r="J126" s="243">
        <f>ROUND(I126*H126,2)</f>
        <v>0</v>
      </c>
      <c r="K126" s="239" t="s">
        <v>140</v>
      </c>
      <c r="L126" s="46"/>
      <c r="M126" s="244" t="s">
        <v>1</v>
      </c>
      <c r="N126" s="245" t="s">
        <v>48</v>
      </c>
      <c r="O126" s="93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8" t="s">
        <v>141</v>
      </c>
      <c r="AT126" s="248" t="s">
        <v>136</v>
      </c>
      <c r="AU126" s="248" t="s">
        <v>93</v>
      </c>
      <c r="AY126" s="18" t="s">
        <v>133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8" t="s">
        <v>91</v>
      </c>
      <c r="BK126" s="249">
        <f>ROUND(I126*H126,2)</f>
        <v>0</v>
      </c>
      <c r="BL126" s="18" t="s">
        <v>141</v>
      </c>
      <c r="BM126" s="248" t="s">
        <v>142</v>
      </c>
    </row>
    <row r="127" s="2" customFormat="1">
      <c r="A127" s="40"/>
      <c r="B127" s="41"/>
      <c r="C127" s="42"/>
      <c r="D127" s="250" t="s">
        <v>143</v>
      </c>
      <c r="E127" s="42"/>
      <c r="F127" s="251" t="s">
        <v>144</v>
      </c>
      <c r="G127" s="42"/>
      <c r="H127" s="42"/>
      <c r="I127" s="146"/>
      <c r="J127" s="42"/>
      <c r="K127" s="42"/>
      <c r="L127" s="46"/>
      <c r="M127" s="252"/>
      <c r="N127" s="253"/>
      <c r="O127" s="93"/>
      <c r="P127" s="93"/>
      <c r="Q127" s="93"/>
      <c r="R127" s="93"/>
      <c r="S127" s="93"/>
      <c r="T127" s="94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143</v>
      </c>
      <c r="AU127" s="18" t="s">
        <v>93</v>
      </c>
    </row>
    <row r="128" s="2" customFormat="1" ht="16.5" customHeight="1">
      <c r="A128" s="40"/>
      <c r="B128" s="41"/>
      <c r="C128" s="237" t="s">
        <v>93</v>
      </c>
      <c r="D128" s="237" t="s">
        <v>136</v>
      </c>
      <c r="E128" s="238" t="s">
        <v>145</v>
      </c>
      <c r="F128" s="239" t="s">
        <v>146</v>
      </c>
      <c r="G128" s="240" t="s">
        <v>139</v>
      </c>
      <c r="H128" s="241">
        <v>1</v>
      </c>
      <c r="I128" s="242"/>
      <c r="J128" s="243">
        <f>ROUND(I128*H128,2)</f>
        <v>0</v>
      </c>
      <c r="K128" s="239" t="s">
        <v>140</v>
      </c>
      <c r="L128" s="46"/>
      <c r="M128" s="244" t="s">
        <v>1</v>
      </c>
      <c r="N128" s="245" t="s">
        <v>48</v>
      </c>
      <c r="O128" s="93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8" t="s">
        <v>141</v>
      </c>
      <c r="AT128" s="248" t="s">
        <v>136</v>
      </c>
      <c r="AU128" s="248" t="s">
        <v>93</v>
      </c>
      <c r="AY128" s="18" t="s">
        <v>133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8" t="s">
        <v>91</v>
      </c>
      <c r="BK128" s="249">
        <f>ROUND(I128*H128,2)</f>
        <v>0</v>
      </c>
      <c r="BL128" s="18" t="s">
        <v>141</v>
      </c>
      <c r="BM128" s="248" t="s">
        <v>147</v>
      </c>
    </row>
    <row r="129" s="2" customFormat="1">
      <c r="A129" s="40"/>
      <c r="B129" s="41"/>
      <c r="C129" s="42"/>
      <c r="D129" s="250" t="s">
        <v>143</v>
      </c>
      <c r="E129" s="42"/>
      <c r="F129" s="251" t="s">
        <v>148</v>
      </c>
      <c r="G129" s="42"/>
      <c r="H129" s="42"/>
      <c r="I129" s="146"/>
      <c r="J129" s="42"/>
      <c r="K129" s="42"/>
      <c r="L129" s="46"/>
      <c r="M129" s="252"/>
      <c r="N129" s="253"/>
      <c r="O129" s="93"/>
      <c r="P129" s="93"/>
      <c r="Q129" s="93"/>
      <c r="R129" s="93"/>
      <c r="S129" s="93"/>
      <c r="T129" s="94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143</v>
      </c>
      <c r="AU129" s="18" t="s">
        <v>93</v>
      </c>
    </row>
    <row r="130" s="2" customFormat="1" ht="16.5" customHeight="1">
      <c r="A130" s="40"/>
      <c r="B130" s="41"/>
      <c r="C130" s="237" t="s">
        <v>149</v>
      </c>
      <c r="D130" s="237" t="s">
        <v>136</v>
      </c>
      <c r="E130" s="238" t="s">
        <v>150</v>
      </c>
      <c r="F130" s="239" t="s">
        <v>151</v>
      </c>
      <c r="G130" s="240" t="s">
        <v>139</v>
      </c>
      <c r="H130" s="241">
        <v>1</v>
      </c>
      <c r="I130" s="242"/>
      <c r="J130" s="243">
        <f>ROUND(I130*H130,2)</f>
        <v>0</v>
      </c>
      <c r="K130" s="239" t="s">
        <v>140</v>
      </c>
      <c r="L130" s="46"/>
      <c r="M130" s="244" t="s">
        <v>1</v>
      </c>
      <c r="N130" s="245" t="s">
        <v>48</v>
      </c>
      <c r="O130" s="93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48" t="s">
        <v>141</v>
      </c>
      <c r="AT130" s="248" t="s">
        <v>136</v>
      </c>
      <c r="AU130" s="248" t="s">
        <v>93</v>
      </c>
      <c r="AY130" s="18" t="s">
        <v>133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8" t="s">
        <v>91</v>
      </c>
      <c r="BK130" s="249">
        <f>ROUND(I130*H130,2)</f>
        <v>0</v>
      </c>
      <c r="BL130" s="18" t="s">
        <v>141</v>
      </c>
      <c r="BM130" s="248" t="s">
        <v>152</v>
      </c>
    </row>
    <row r="131" s="2" customFormat="1">
      <c r="A131" s="40"/>
      <c r="B131" s="41"/>
      <c r="C131" s="42"/>
      <c r="D131" s="250" t="s">
        <v>143</v>
      </c>
      <c r="E131" s="42"/>
      <c r="F131" s="251" t="s">
        <v>153</v>
      </c>
      <c r="G131" s="42"/>
      <c r="H131" s="42"/>
      <c r="I131" s="146"/>
      <c r="J131" s="42"/>
      <c r="K131" s="42"/>
      <c r="L131" s="46"/>
      <c r="M131" s="252"/>
      <c r="N131" s="253"/>
      <c r="O131" s="93"/>
      <c r="P131" s="93"/>
      <c r="Q131" s="93"/>
      <c r="R131" s="93"/>
      <c r="S131" s="93"/>
      <c r="T131" s="94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8" t="s">
        <v>143</v>
      </c>
      <c r="AU131" s="18" t="s">
        <v>93</v>
      </c>
    </row>
    <row r="132" s="12" customFormat="1" ht="22.8" customHeight="1">
      <c r="A132" s="12"/>
      <c r="B132" s="221"/>
      <c r="C132" s="222"/>
      <c r="D132" s="223" t="s">
        <v>82</v>
      </c>
      <c r="E132" s="235" t="s">
        <v>154</v>
      </c>
      <c r="F132" s="235" t="s">
        <v>155</v>
      </c>
      <c r="G132" s="222"/>
      <c r="H132" s="222"/>
      <c r="I132" s="225"/>
      <c r="J132" s="236">
        <f>BK132</f>
        <v>0</v>
      </c>
      <c r="K132" s="222"/>
      <c r="L132" s="227"/>
      <c r="M132" s="228"/>
      <c r="N132" s="229"/>
      <c r="O132" s="229"/>
      <c r="P132" s="230">
        <f>SUM(P133:P134)</f>
        <v>0</v>
      </c>
      <c r="Q132" s="229"/>
      <c r="R132" s="230">
        <f>SUM(R133:R134)</f>
        <v>0</v>
      </c>
      <c r="S132" s="229"/>
      <c r="T132" s="231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2" t="s">
        <v>132</v>
      </c>
      <c r="AT132" s="233" t="s">
        <v>82</v>
      </c>
      <c r="AU132" s="233" t="s">
        <v>91</v>
      </c>
      <c r="AY132" s="232" t="s">
        <v>133</v>
      </c>
      <c r="BK132" s="234">
        <f>SUM(BK133:BK134)</f>
        <v>0</v>
      </c>
    </row>
    <row r="133" s="2" customFormat="1" ht="16.5" customHeight="1">
      <c r="A133" s="40"/>
      <c r="B133" s="41"/>
      <c r="C133" s="237" t="s">
        <v>156</v>
      </c>
      <c r="D133" s="237" t="s">
        <v>136</v>
      </c>
      <c r="E133" s="238" t="s">
        <v>157</v>
      </c>
      <c r="F133" s="239" t="s">
        <v>158</v>
      </c>
      <c r="G133" s="240" t="s">
        <v>139</v>
      </c>
      <c r="H133" s="241">
        <v>1</v>
      </c>
      <c r="I133" s="242"/>
      <c r="J133" s="243">
        <f>ROUND(I133*H133,2)</f>
        <v>0</v>
      </c>
      <c r="K133" s="239" t="s">
        <v>140</v>
      </c>
      <c r="L133" s="46"/>
      <c r="M133" s="244" t="s">
        <v>1</v>
      </c>
      <c r="N133" s="245" t="s">
        <v>48</v>
      </c>
      <c r="O133" s="93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8" t="s">
        <v>141</v>
      </c>
      <c r="AT133" s="248" t="s">
        <v>136</v>
      </c>
      <c r="AU133" s="248" t="s">
        <v>93</v>
      </c>
      <c r="AY133" s="18" t="s">
        <v>133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8" t="s">
        <v>91</v>
      </c>
      <c r="BK133" s="249">
        <f>ROUND(I133*H133,2)</f>
        <v>0</v>
      </c>
      <c r="BL133" s="18" t="s">
        <v>141</v>
      </c>
      <c r="BM133" s="248" t="s">
        <v>159</v>
      </c>
    </row>
    <row r="134" s="2" customFormat="1">
      <c r="A134" s="40"/>
      <c r="B134" s="41"/>
      <c r="C134" s="42"/>
      <c r="D134" s="250" t="s">
        <v>143</v>
      </c>
      <c r="E134" s="42"/>
      <c r="F134" s="251" t="s">
        <v>160</v>
      </c>
      <c r="G134" s="42"/>
      <c r="H134" s="42"/>
      <c r="I134" s="146"/>
      <c r="J134" s="42"/>
      <c r="K134" s="42"/>
      <c r="L134" s="46"/>
      <c r="M134" s="252"/>
      <c r="N134" s="253"/>
      <c r="O134" s="93"/>
      <c r="P134" s="93"/>
      <c r="Q134" s="93"/>
      <c r="R134" s="93"/>
      <c r="S134" s="93"/>
      <c r="T134" s="94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143</v>
      </c>
      <c r="AU134" s="18" t="s">
        <v>93</v>
      </c>
    </row>
    <row r="135" s="12" customFormat="1" ht="22.8" customHeight="1">
      <c r="A135" s="12"/>
      <c r="B135" s="221"/>
      <c r="C135" s="222"/>
      <c r="D135" s="223" t="s">
        <v>82</v>
      </c>
      <c r="E135" s="235" t="s">
        <v>161</v>
      </c>
      <c r="F135" s="235" t="s">
        <v>162</v>
      </c>
      <c r="G135" s="222"/>
      <c r="H135" s="222"/>
      <c r="I135" s="225"/>
      <c r="J135" s="236">
        <f>BK135</f>
        <v>0</v>
      </c>
      <c r="K135" s="222"/>
      <c r="L135" s="227"/>
      <c r="M135" s="228"/>
      <c r="N135" s="229"/>
      <c r="O135" s="229"/>
      <c r="P135" s="230">
        <f>SUM(P136:P139)</f>
        <v>0</v>
      </c>
      <c r="Q135" s="229"/>
      <c r="R135" s="230">
        <f>SUM(R136:R139)</f>
        <v>0</v>
      </c>
      <c r="S135" s="229"/>
      <c r="T135" s="231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2" t="s">
        <v>132</v>
      </c>
      <c r="AT135" s="233" t="s">
        <v>82</v>
      </c>
      <c r="AU135" s="233" t="s">
        <v>91</v>
      </c>
      <c r="AY135" s="232" t="s">
        <v>133</v>
      </c>
      <c r="BK135" s="234">
        <f>SUM(BK136:BK139)</f>
        <v>0</v>
      </c>
    </row>
    <row r="136" s="2" customFormat="1" ht="16.5" customHeight="1">
      <c r="A136" s="40"/>
      <c r="B136" s="41"/>
      <c r="C136" s="237" t="s">
        <v>132</v>
      </c>
      <c r="D136" s="237" t="s">
        <v>136</v>
      </c>
      <c r="E136" s="238" t="s">
        <v>163</v>
      </c>
      <c r="F136" s="239" t="s">
        <v>164</v>
      </c>
      <c r="G136" s="240" t="s">
        <v>139</v>
      </c>
      <c r="H136" s="241">
        <v>1</v>
      </c>
      <c r="I136" s="242"/>
      <c r="J136" s="243">
        <f>ROUND(I136*H136,2)</f>
        <v>0</v>
      </c>
      <c r="K136" s="239" t="s">
        <v>140</v>
      </c>
      <c r="L136" s="46"/>
      <c r="M136" s="244" t="s">
        <v>1</v>
      </c>
      <c r="N136" s="245" t="s">
        <v>48</v>
      </c>
      <c r="O136" s="93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8" t="s">
        <v>141</v>
      </c>
      <c r="AT136" s="248" t="s">
        <v>136</v>
      </c>
      <c r="AU136" s="248" t="s">
        <v>93</v>
      </c>
      <c r="AY136" s="18" t="s">
        <v>133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8" t="s">
        <v>91</v>
      </c>
      <c r="BK136" s="249">
        <f>ROUND(I136*H136,2)</f>
        <v>0</v>
      </c>
      <c r="BL136" s="18" t="s">
        <v>141</v>
      </c>
      <c r="BM136" s="248" t="s">
        <v>165</v>
      </c>
    </row>
    <row r="137" s="2" customFormat="1">
      <c r="A137" s="40"/>
      <c r="B137" s="41"/>
      <c r="C137" s="42"/>
      <c r="D137" s="250" t="s">
        <v>143</v>
      </c>
      <c r="E137" s="42"/>
      <c r="F137" s="251" t="s">
        <v>166</v>
      </c>
      <c r="G137" s="42"/>
      <c r="H137" s="42"/>
      <c r="I137" s="146"/>
      <c r="J137" s="42"/>
      <c r="K137" s="42"/>
      <c r="L137" s="46"/>
      <c r="M137" s="252"/>
      <c r="N137" s="253"/>
      <c r="O137" s="93"/>
      <c r="P137" s="93"/>
      <c r="Q137" s="93"/>
      <c r="R137" s="93"/>
      <c r="S137" s="93"/>
      <c r="T137" s="94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143</v>
      </c>
      <c r="AU137" s="18" t="s">
        <v>93</v>
      </c>
    </row>
    <row r="138" s="2" customFormat="1" ht="16.5" customHeight="1">
      <c r="A138" s="40"/>
      <c r="B138" s="41"/>
      <c r="C138" s="237" t="s">
        <v>167</v>
      </c>
      <c r="D138" s="237" t="s">
        <v>136</v>
      </c>
      <c r="E138" s="238" t="s">
        <v>168</v>
      </c>
      <c r="F138" s="239" t="s">
        <v>169</v>
      </c>
      <c r="G138" s="240" t="s">
        <v>139</v>
      </c>
      <c r="H138" s="241">
        <v>1</v>
      </c>
      <c r="I138" s="242"/>
      <c r="J138" s="243">
        <f>ROUND(I138*H138,2)</f>
        <v>0</v>
      </c>
      <c r="K138" s="239" t="s">
        <v>140</v>
      </c>
      <c r="L138" s="46"/>
      <c r="M138" s="244" t="s">
        <v>1</v>
      </c>
      <c r="N138" s="245" t="s">
        <v>48</v>
      </c>
      <c r="O138" s="93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8" t="s">
        <v>141</v>
      </c>
      <c r="AT138" s="248" t="s">
        <v>136</v>
      </c>
      <c r="AU138" s="248" t="s">
        <v>93</v>
      </c>
      <c r="AY138" s="18" t="s">
        <v>133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8" t="s">
        <v>91</v>
      </c>
      <c r="BK138" s="249">
        <f>ROUND(I138*H138,2)</f>
        <v>0</v>
      </c>
      <c r="BL138" s="18" t="s">
        <v>141</v>
      </c>
      <c r="BM138" s="248" t="s">
        <v>170</v>
      </c>
    </row>
    <row r="139" s="2" customFormat="1">
      <c r="A139" s="40"/>
      <c r="B139" s="41"/>
      <c r="C139" s="42"/>
      <c r="D139" s="250" t="s">
        <v>143</v>
      </c>
      <c r="E139" s="42"/>
      <c r="F139" s="251" t="s">
        <v>171</v>
      </c>
      <c r="G139" s="42"/>
      <c r="H139" s="42"/>
      <c r="I139" s="146"/>
      <c r="J139" s="42"/>
      <c r="K139" s="42"/>
      <c r="L139" s="46"/>
      <c r="M139" s="252"/>
      <c r="N139" s="253"/>
      <c r="O139" s="93"/>
      <c r="P139" s="93"/>
      <c r="Q139" s="93"/>
      <c r="R139" s="93"/>
      <c r="S139" s="93"/>
      <c r="T139" s="94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143</v>
      </c>
      <c r="AU139" s="18" t="s">
        <v>93</v>
      </c>
    </row>
    <row r="140" s="12" customFormat="1" ht="22.8" customHeight="1">
      <c r="A140" s="12"/>
      <c r="B140" s="221"/>
      <c r="C140" s="222"/>
      <c r="D140" s="223" t="s">
        <v>82</v>
      </c>
      <c r="E140" s="235" t="s">
        <v>172</v>
      </c>
      <c r="F140" s="235" t="s">
        <v>173</v>
      </c>
      <c r="G140" s="222"/>
      <c r="H140" s="222"/>
      <c r="I140" s="225"/>
      <c r="J140" s="236">
        <f>BK140</f>
        <v>0</v>
      </c>
      <c r="K140" s="222"/>
      <c r="L140" s="227"/>
      <c r="M140" s="228"/>
      <c r="N140" s="229"/>
      <c r="O140" s="229"/>
      <c r="P140" s="230">
        <f>SUM(P141:P144)</f>
        <v>0</v>
      </c>
      <c r="Q140" s="229"/>
      <c r="R140" s="230">
        <f>SUM(R141:R144)</f>
        <v>0</v>
      </c>
      <c r="S140" s="229"/>
      <c r="T140" s="231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2" t="s">
        <v>132</v>
      </c>
      <c r="AT140" s="233" t="s">
        <v>82</v>
      </c>
      <c r="AU140" s="233" t="s">
        <v>91</v>
      </c>
      <c r="AY140" s="232" t="s">
        <v>133</v>
      </c>
      <c r="BK140" s="234">
        <f>SUM(BK141:BK144)</f>
        <v>0</v>
      </c>
    </row>
    <row r="141" s="2" customFormat="1" ht="16.5" customHeight="1">
      <c r="A141" s="40"/>
      <c r="B141" s="41"/>
      <c r="C141" s="237" t="s">
        <v>174</v>
      </c>
      <c r="D141" s="237" t="s">
        <v>136</v>
      </c>
      <c r="E141" s="238" t="s">
        <v>175</v>
      </c>
      <c r="F141" s="239" t="s">
        <v>176</v>
      </c>
      <c r="G141" s="240" t="s">
        <v>139</v>
      </c>
      <c r="H141" s="241">
        <v>1</v>
      </c>
      <c r="I141" s="242"/>
      <c r="J141" s="243">
        <f>ROUND(I141*H141,2)</f>
        <v>0</v>
      </c>
      <c r="K141" s="239" t="s">
        <v>177</v>
      </c>
      <c r="L141" s="46"/>
      <c r="M141" s="244" t="s">
        <v>1</v>
      </c>
      <c r="N141" s="245" t="s">
        <v>48</v>
      </c>
      <c r="O141" s="93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8" t="s">
        <v>141</v>
      </c>
      <c r="AT141" s="248" t="s">
        <v>136</v>
      </c>
      <c r="AU141" s="248" t="s">
        <v>93</v>
      </c>
      <c r="AY141" s="18" t="s">
        <v>133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8" t="s">
        <v>91</v>
      </c>
      <c r="BK141" s="249">
        <f>ROUND(I141*H141,2)</f>
        <v>0</v>
      </c>
      <c r="BL141" s="18" t="s">
        <v>141</v>
      </c>
      <c r="BM141" s="248" t="s">
        <v>178</v>
      </c>
    </row>
    <row r="142" s="2" customFormat="1">
      <c r="A142" s="40"/>
      <c r="B142" s="41"/>
      <c r="C142" s="42"/>
      <c r="D142" s="250" t="s">
        <v>143</v>
      </c>
      <c r="E142" s="42"/>
      <c r="F142" s="251" t="s">
        <v>179</v>
      </c>
      <c r="G142" s="42"/>
      <c r="H142" s="42"/>
      <c r="I142" s="146"/>
      <c r="J142" s="42"/>
      <c r="K142" s="42"/>
      <c r="L142" s="46"/>
      <c r="M142" s="252"/>
      <c r="N142" s="253"/>
      <c r="O142" s="93"/>
      <c r="P142" s="93"/>
      <c r="Q142" s="93"/>
      <c r="R142" s="93"/>
      <c r="S142" s="93"/>
      <c r="T142" s="94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143</v>
      </c>
      <c r="AU142" s="18" t="s">
        <v>93</v>
      </c>
    </row>
    <row r="143" s="2" customFormat="1" ht="16.5" customHeight="1">
      <c r="A143" s="40"/>
      <c r="B143" s="41"/>
      <c r="C143" s="237" t="s">
        <v>180</v>
      </c>
      <c r="D143" s="237" t="s">
        <v>136</v>
      </c>
      <c r="E143" s="238" t="s">
        <v>181</v>
      </c>
      <c r="F143" s="239" t="s">
        <v>182</v>
      </c>
      <c r="G143" s="240" t="s">
        <v>139</v>
      </c>
      <c r="H143" s="241">
        <v>1</v>
      </c>
      <c r="I143" s="242"/>
      <c r="J143" s="243">
        <f>ROUND(I143*H143,2)</f>
        <v>0</v>
      </c>
      <c r="K143" s="239" t="s">
        <v>140</v>
      </c>
      <c r="L143" s="46"/>
      <c r="M143" s="244" t="s">
        <v>1</v>
      </c>
      <c r="N143" s="245" t="s">
        <v>48</v>
      </c>
      <c r="O143" s="93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8" t="s">
        <v>141</v>
      </c>
      <c r="AT143" s="248" t="s">
        <v>136</v>
      </c>
      <c r="AU143" s="248" t="s">
        <v>93</v>
      </c>
      <c r="AY143" s="18" t="s">
        <v>133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8" t="s">
        <v>91</v>
      </c>
      <c r="BK143" s="249">
        <f>ROUND(I143*H143,2)</f>
        <v>0</v>
      </c>
      <c r="BL143" s="18" t="s">
        <v>141</v>
      </c>
      <c r="BM143" s="248" t="s">
        <v>183</v>
      </c>
    </row>
    <row r="144" s="2" customFormat="1">
      <c r="A144" s="40"/>
      <c r="B144" s="41"/>
      <c r="C144" s="42"/>
      <c r="D144" s="250" t="s">
        <v>143</v>
      </c>
      <c r="E144" s="42"/>
      <c r="F144" s="251" t="s">
        <v>184</v>
      </c>
      <c r="G144" s="42"/>
      <c r="H144" s="42"/>
      <c r="I144" s="146"/>
      <c r="J144" s="42"/>
      <c r="K144" s="42"/>
      <c r="L144" s="46"/>
      <c r="M144" s="252"/>
      <c r="N144" s="253"/>
      <c r="O144" s="93"/>
      <c r="P144" s="93"/>
      <c r="Q144" s="93"/>
      <c r="R144" s="93"/>
      <c r="S144" s="93"/>
      <c r="T144" s="94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143</v>
      </c>
      <c r="AU144" s="18" t="s">
        <v>93</v>
      </c>
    </row>
    <row r="145" s="12" customFormat="1" ht="22.8" customHeight="1">
      <c r="A145" s="12"/>
      <c r="B145" s="221"/>
      <c r="C145" s="222"/>
      <c r="D145" s="223" t="s">
        <v>82</v>
      </c>
      <c r="E145" s="235" t="s">
        <v>185</v>
      </c>
      <c r="F145" s="235" t="s">
        <v>186</v>
      </c>
      <c r="G145" s="222"/>
      <c r="H145" s="222"/>
      <c r="I145" s="225"/>
      <c r="J145" s="236">
        <f>BK145</f>
        <v>0</v>
      </c>
      <c r="K145" s="222"/>
      <c r="L145" s="227"/>
      <c r="M145" s="228"/>
      <c r="N145" s="229"/>
      <c r="O145" s="229"/>
      <c r="P145" s="230">
        <f>SUM(P146:P147)</f>
        <v>0</v>
      </c>
      <c r="Q145" s="229"/>
      <c r="R145" s="230">
        <f>SUM(R146:R147)</f>
        <v>0</v>
      </c>
      <c r="S145" s="229"/>
      <c r="T145" s="231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32" t="s">
        <v>132</v>
      </c>
      <c r="AT145" s="233" t="s">
        <v>82</v>
      </c>
      <c r="AU145" s="233" t="s">
        <v>91</v>
      </c>
      <c r="AY145" s="232" t="s">
        <v>133</v>
      </c>
      <c r="BK145" s="234">
        <f>SUM(BK146:BK147)</f>
        <v>0</v>
      </c>
    </row>
    <row r="146" s="2" customFormat="1" ht="16.5" customHeight="1">
      <c r="A146" s="40"/>
      <c r="B146" s="41"/>
      <c r="C146" s="237" t="s">
        <v>187</v>
      </c>
      <c r="D146" s="237" t="s">
        <v>136</v>
      </c>
      <c r="E146" s="238" t="s">
        <v>188</v>
      </c>
      <c r="F146" s="239" t="s">
        <v>189</v>
      </c>
      <c r="G146" s="240" t="s">
        <v>139</v>
      </c>
      <c r="H146" s="241">
        <v>1</v>
      </c>
      <c r="I146" s="242"/>
      <c r="J146" s="243">
        <f>ROUND(I146*H146,2)</f>
        <v>0</v>
      </c>
      <c r="K146" s="239" t="s">
        <v>140</v>
      </c>
      <c r="L146" s="46"/>
      <c r="M146" s="244" t="s">
        <v>1</v>
      </c>
      <c r="N146" s="245" t="s">
        <v>48</v>
      </c>
      <c r="O146" s="93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8" t="s">
        <v>141</v>
      </c>
      <c r="AT146" s="248" t="s">
        <v>136</v>
      </c>
      <c r="AU146" s="248" t="s">
        <v>93</v>
      </c>
      <c r="AY146" s="18" t="s">
        <v>133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8" t="s">
        <v>91</v>
      </c>
      <c r="BK146" s="249">
        <f>ROUND(I146*H146,2)</f>
        <v>0</v>
      </c>
      <c r="BL146" s="18" t="s">
        <v>141</v>
      </c>
      <c r="BM146" s="248" t="s">
        <v>190</v>
      </c>
    </row>
    <row r="147" s="2" customFormat="1">
      <c r="A147" s="40"/>
      <c r="B147" s="41"/>
      <c r="C147" s="42"/>
      <c r="D147" s="250" t="s">
        <v>143</v>
      </c>
      <c r="E147" s="42"/>
      <c r="F147" s="251" t="s">
        <v>191</v>
      </c>
      <c r="G147" s="42"/>
      <c r="H147" s="42"/>
      <c r="I147" s="146"/>
      <c r="J147" s="42"/>
      <c r="K147" s="42"/>
      <c r="L147" s="46"/>
      <c r="M147" s="252"/>
      <c r="N147" s="253"/>
      <c r="O147" s="93"/>
      <c r="P147" s="93"/>
      <c r="Q147" s="93"/>
      <c r="R147" s="93"/>
      <c r="S147" s="93"/>
      <c r="T147" s="94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143</v>
      </c>
      <c r="AU147" s="18" t="s">
        <v>93</v>
      </c>
    </row>
    <row r="148" s="12" customFormat="1" ht="22.8" customHeight="1">
      <c r="A148" s="12"/>
      <c r="B148" s="221"/>
      <c r="C148" s="222"/>
      <c r="D148" s="223" t="s">
        <v>82</v>
      </c>
      <c r="E148" s="235" t="s">
        <v>192</v>
      </c>
      <c r="F148" s="235" t="s">
        <v>193</v>
      </c>
      <c r="G148" s="222"/>
      <c r="H148" s="222"/>
      <c r="I148" s="225"/>
      <c r="J148" s="236">
        <f>BK148</f>
        <v>0</v>
      </c>
      <c r="K148" s="222"/>
      <c r="L148" s="227"/>
      <c r="M148" s="228"/>
      <c r="N148" s="229"/>
      <c r="O148" s="229"/>
      <c r="P148" s="230">
        <f>SUM(P149:P150)</f>
        <v>0</v>
      </c>
      <c r="Q148" s="229"/>
      <c r="R148" s="230">
        <f>SUM(R149:R150)</f>
        <v>0</v>
      </c>
      <c r="S148" s="229"/>
      <c r="T148" s="231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32" t="s">
        <v>132</v>
      </c>
      <c r="AT148" s="233" t="s">
        <v>82</v>
      </c>
      <c r="AU148" s="233" t="s">
        <v>91</v>
      </c>
      <c r="AY148" s="232" t="s">
        <v>133</v>
      </c>
      <c r="BK148" s="234">
        <f>SUM(BK149:BK150)</f>
        <v>0</v>
      </c>
    </row>
    <row r="149" s="2" customFormat="1" ht="16.5" customHeight="1">
      <c r="A149" s="40"/>
      <c r="B149" s="41"/>
      <c r="C149" s="237" t="s">
        <v>194</v>
      </c>
      <c r="D149" s="237" t="s">
        <v>136</v>
      </c>
      <c r="E149" s="238" t="s">
        <v>195</v>
      </c>
      <c r="F149" s="239" t="s">
        <v>193</v>
      </c>
      <c r="G149" s="240" t="s">
        <v>139</v>
      </c>
      <c r="H149" s="241">
        <v>1</v>
      </c>
      <c r="I149" s="242"/>
      <c r="J149" s="243">
        <f>ROUND(I149*H149,2)</f>
        <v>0</v>
      </c>
      <c r="K149" s="239" t="s">
        <v>140</v>
      </c>
      <c r="L149" s="46"/>
      <c r="M149" s="244" t="s">
        <v>1</v>
      </c>
      <c r="N149" s="245" t="s">
        <v>48</v>
      </c>
      <c r="O149" s="93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8" t="s">
        <v>141</v>
      </c>
      <c r="AT149" s="248" t="s">
        <v>136</v>
      </c>
      <c r="AU149" s="248" t="s">
        <v>93</v>
      </c>
      <c r="AY149" s="18" t="s">
        <v>133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8" t="s">
        <v>91</v>
      </c>
      <c r="BK149" s="249">
        <f>ROUND(I149*H149,2)</f>
        <v>0</v>
      </c>
      <c r="BL149" s="18" t="s">
        <v>141</v>
      </c>
      <c r="BM149" s="248" t="s">
        <v>196</v>
      </c>
    </row>
    <row r="150" s="2" customFormat="1">
      <c r="A150" s="40"/>
      <c r="B150" s="41"/>
      <c r="C150" s="42"/>
      <c r="D150" s="250" t="s">
        <v>143</v>
      </c>
      <c r="E150" s="42"/>
      <c r="F150" s="251" t="s">
        <v>197</v>
      </c>
      <c r="G150" s="42"/>
      <c r="H150" s="42"/>
      <c r="I150" s="146"/>
      <c r="J150" s="42"/>
      <c r="K150" s="42"/>
      <c r="L150" s="46"/>
      <c r="M150" s="254"/>
      <c r="N150" s="255"/>
      <c r="O150" s="256"/>
      <c r="P150" s="256"/>
      <c r="Q150" s="256"/>
      <c r="R150" s="256"/>
      <c r="S150" s="256"/>
      <c r="T150" s="25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143</v>
      </c>
      <c r="AU150" s="18" t="s">
        <v>93</v>
      </c>
    </row>
    <row r="151" s="2" customFormat="1" ht="6.96" customHeight="1">
      <c r="A151" s="40"/>
      <c r="B151" s="68"/>
      <c r="C151" s="69"/>
      <c r="D151" s="69"/>
      <c r="E151" s="69"/>
      <c r="F151" s="69"/>
      <c r="G151" s="69"/>
      <c r="H151" s="69"/>
      <c r="I151" s="185"/>
      <c r="J151" s="69"/>
      <c r="K151" s="69"/>
      <c r="L151" s="46"/>
      <c r="M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</sheetData>
  <sheetProtection sheet="1" autoFilter="0" formatColumns="0" formatRows="0" objects="1" scenarios="1" spinCount="100000" saltValue="u2b/sZ3Er9xRRYxAxmh9wbhwffEsKaVxmijeGocpzssS6bBn2zo9PLdyjl0lEoCDt4EP6mdsVCEOCqwUeFrCOg==" hashValue="/jFx43yehpqzDXr4BqjMtQ5V1y38JIfvDtLJJxbLH4fZmuyZZnKfn/I7lz3LepvQ3EAPPb44GTrHCUzjC6wzVw==" algorithmName="SHA-512" password="E785"/>
  <autoFilter ref="C122:K15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93</v>
      </c>
    </row>
    <row r="4" s="1" customFormat="1" ht="24.96" customHeight="1">
      <c r="B4" s="21"/>
      <c r="D4" s="142" t="s">
        <v>103</v>
      </c>
      <c r="I4" s="138"/>
      <c r="L4" s="21"/>
      <c r="M4" s="143" t="s">
        <v>10</v>
      </c>
      <c r="AT4" s="18" t="s">
        <v>4</v>
      </c>
    </row>
    <row r="5" s="1" customFormat="1" ht="6.96" customHeight="1">
      <c r="B5" s="21"/>
      <c r="I5" s="138"/>
      <c r="L5" s="21"/>
    </row>
    <row r="6" s="1" customFormat="1" ht="12" customHeight="1">
      <c r="B6" s="21"/>
      <c r="D6" s="144" t="s">
        <v>16</v>
      </c>
      <c r="I6" s="138"/>
      <c r="L6" s="21"/>
    </row>
    <row r="7" s="1" customFormat="1" ht="16.5" customHeight="1">
      <c r="B7" s="21"/>
      <c r="E7" s="145" t="str">
        <f>'Rekapitulace stavby'!K6</f>
        <v>REKONSTRUKCE NÁKLADNÍHO VÝTAHU V BUDOVĚ „F, VŠB-TU OSTRAVA</v>
      </c>
      <c r="F7" s="144"/>
      <c r="G7" s="144"/>
      <c r="H7" s="144"/>
      <c r="I7" s="138"/>
      <c r="L7" s="21"/>
    </row>
    <row r="8" s="2" customFormat="1" ht="12" customHeight="1">
      <c r="A8" s="40"/>
      <c r="B8" s="46"/>
      <c r="C8" s="40"/>
      <c r="D8" s="144" t="s">
        <v>104</v>
      </c>
      <c r="E8" s="40"/>
      <c r="F8" s="40"/>
      <c r="G8" s="40"/>
      <c r="H8" s="40"/>
      <c r="I8" s="146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198</v>
      </c>
      <c r="F9" s="40"/>
      <c r="G9" s="40"/>
      <c r="H9" s="40"/>
      <c r="I9" s="146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6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48" t="s">
        <v>19</v>
      </c>
      <c r="G11" s="40"/>
      <c r="H11" s="40"/>
      <c r="I11" s="149" t="s">
        <v>20</v>
      </c>
      <c r="J11" s="148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22</v>
      </c>
      <c r="E12" s="40"/>
      <c r="F12" s="148" t="s">
        <v>23</v>
      </c>
      <c r="G12" s="40"/>
      <c r="H12" s="40"/>
      <c r="I12" s="149" t="s">
        <v>24</v>
      </c>
      <c r="J12" s="150" t="str">
        <f>'Rekapitulace stavby'!AN8</f>
        <v>28. 2. 2020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6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30</v>
      </c>
      <c r="E14" s="40"/>
      <c r="F14" s="40"/>
      <c r="G14" s="40"/>
      <c r="H14" s="40"/>
      <c r="I14" s="149" t="s">
        <v>31</v>
      </c>
      <c r="J14" s="148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8" t="s">
        <v>32</v>
      </c>
      <c r="F15" s="40"/>
      <c r="G15" s="40"/>
      <c r="H15" s="40"/>
      <c r="I15" s="149" t="s">
        <v>33</v>
      </c>
      <c r="J15" s="148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6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34</v>
      </c>
      <c r="E17" s="40"/>
      <c r="F17" s="40"/>
      <c r="G17" s="40"/>
      <c r="H17" s="40"/>
      <c r="I17" s="149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8"/>
      <c r="G18" s="148"/>
      <c r="H18" s="148"/>
      <c r="I18" s="149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6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36</v>
      </c>
      <c r="E20" s="40"/>
      <c r="F20" s="40"/>
      <c r="G20" s="40"/>
      <c r="H20" s="40"/>
      <c r="I20" s="149" t="s">
        <v>31</v>
      </c>
      <c r="J20" s="148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8" t="s">
        <v>37</v>
      </c>
      <c r="F21" s="40"/>
      <c r="G21" s="40"/>
      <c r="H21" s="40"/>
      <c r="I21" s="149" t="s">
        <v>33</v>
      </c>
      <c r="J21" s="148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6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39</v>
      </c>
      <c r="E23" s="40"/>
      <c r="F23" s="40"/>
      <c r="G23" s="40"/>
      <c r="H23" s="40"/>
      <c r="I23" s="149" t="s">
        <v>31</v>
      </c>
      <c r="J23" s="148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8" t="str">
        <f>IF('Rekapitulace stavby'!E20="","",'Rekapitulace stavby'!E20)</f>
        <v xml:space="preserve"> </v>
      </c>
      <c r="F24" s="40"/>
      <c r="G24" s="40"/>
      <c r="H24" s="40"/>
      <c r="I24" s="149" t="s">
        <v>33</v>
      </c>
      <c r="J24" s="148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6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146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83.25" customHeight="1">
      <c r="A27" s="151"/>
      <c r="B27" s="152"/>
      <c r="C27" s="151"/>
      <c r="D27" s="151"/>
      <c r="E27" s="153" t="s">
        <v>42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6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6"/>
      <c r="E29" s="156"/>
      <c r="F29" s="156"/>
      <c r="G29" s="156"/>
      <c r="H29" s="156"/>
      <c r="I29" s="157"/>
      <c r="J29" s="156"/>
      <c r="K29" s="15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8" t="s">
        <v>43</v>
      </c>
      <c r="E30" s="40"/>
      <c r="F30" s="40"/>
      <c r="G30" s="40"/>
      <c r="H30" s="40"/>
      <c r="I30" s="146"/>
      <c r="J30" s="159">
        <f>ROUND(J129,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6"/>
      <c r="E31" s="156"/>
      <c r="F31" s="156"/>
      <c r="G31" s="156"/>
      <c r="H31" s="156"/>
      <c r="I31" s="157"/>
      <c r="J31" s="156"/>
      <c r="K31" s="156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0" t="s">
        <v>45</v>
      </c>
      <c r="G32" s="40"/>
      <c r="H32" s="40"/>
      <c r="I32" s="161" t="s">
        <v>44</v>
      </c>
      <c r="J32" s="160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2" t="s">
        <v>47</v>
      </c>
      <c r="E33" s="144" t="s">
        <v>48</v>
      </c>
      <c r="F33" s="163">
        <f>ROUND((SUM(BE129:BE280)),  2)</f>
        <v>0</v>
      </c>
      <c r="G33" s="40"/>
      <c r="H33" s="40"/>
      <c r="I33" s="164">
        <v>0.20999999999999999</v>
      </c>
      <c r="J33" s="163">
        <f>ROUND(((SUM(BE129:BE280))*I33),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63">
        <f>ROUND((SUM(BF129:BF280)),  2)</f>
        <v>0</v>
      </c>
      <c r="G34" s="40"/>
      <c r="H34" s="40"/>
      <c r="I34" s="164">
        <v>0.14999999999999999</v>
      </c>
      <c r="J34" s="163">
        <f>ROUND(((SUM(BF129:BF280))*I34),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63">
        <f>ROUND((SUM(BG129:BG280)),  2)</f>
        <v>0</v>
      </c>
      <c r="G35" s="40"/>
      <c r="H35" s="40"/>
      <c r="I35" s="164">
        <v>0.20999999999999999</v>
      </c>
      <c r="J35" s="163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63">
        <f>ROUND((SUM(BH129:BH280)),  2)</f>
        <v>0</v>
      </c>
      <c r="G36" s="40"/>
      <c r="H36" s="40"/>
      <c r="I36" s="164">
        <v>0.14999999999999999</v>
      </c>
      <c r="J36" s="163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63">
        <f>ROUND((SUM(BI129:BI280)),  2)</f>
        <v>0</v>
      </c>
      <c r="G37" s="40"/>
      <c r="H37" s="40"/>
      <c r="I37" s="164">
        <v>0</v>
      </c>
      <c r="J37" s="16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6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5"/>
      <c r="D39" s="166" t="s">
        <v>53</v>
      </c>
      <c r="E39" s="167"/>
      <c r="F39" s="167"/>
      <c r="G39" s="168" t="s">
        <v>54</v>
      </c>
      <c r="H39" s="169" t="s">
        <v>55</v>
      </c>
      <c r="I39" s="170"/>
      <c r="J39" s="171">
        <f>SUM(J30:J37)</f>
        <v>0</v>
      </c>
      <c r="K39" s="172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146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I41" s="138"/>
      <c r="L41" s="21"/>
    </row>
    <row r="42" s="1" customFormat="1" ht="14.4" customHeight="1">
      <c r="B42" s="21"/>
      <c r="I42" s="138"/>
      <c r="L42" s="21"/>
    </row>
    <row r="43" s="1" customFormat="1" ht="14.4" customHeight="1">
      <c r="B43" s="21"/>
      <c r="I43" s="138"/>
      <c r="L43" s="21"/>
    </row>
    <row r="44" s="1" customFormat="1" ht="14.4" customHeight="1">
      <c r="B44" s="21"/>
      <c r="I44" s="138"/>
      <c r="L44" s="21"/>
    </row>
    <row r="45" s="1" customFormat="1" ht="14.4" customHeight="1">
      <c r="B45" s="21"/>
      <c r="I45" s="138"/>
      <c r="L45" s="21"/>
    </row>
    <row r="46" s="1" customFormat="1" ht="14.4" customHeight="1">
      <c r="B46" s="21"/>
      <c r="I46" s="138"/>
      <c r="L46" s="21"/>
    </row>
    <row r="47" s="1" customFormat="1" ht="14.4" customHeight="1">
      <c r="B47" s="21"/>
      <c r="I47" s="138"/>
      <c r="L47" s="21"/>
    </row>
    <row r="48" s="1" customFormat="1" ht="14.4" customHeight="1">
      <c r="B48" s="21"/>
      <c r="I48" s="138"/>
      <c r="L48" s="21"/>
    </row>
    <row r="49" s="1" customFormat="1" ht="14.4" customHeight="1">
      <c r="B49" s="21"/>
      <c r="I49" s="138"/>
      <c r="L49" s="21"/>
    </row>
    <row r="50" s="2" customFormat="1" ht="14.4" customHeight="1">
      <c r="B50" s="65"/>
      <c r="D50" s="173" t="s">
        <v>56</v>
      </c>
      <c r="E50" s="174"/>
      <c r="F50" s="174"/>
      <c r="G50" s="173" t="s">
        <v>57</v>
      </c>
      <c r="H50" s="174"/>
      <c r="I50" s="175"/>
      <c r="J50" s="174"/>
      <c r="K50" s="174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6" t="s">
        <v>58</v>
      </c>
      <c r="E61" s="177"/>
      <c r="F61" s="178" t="s">
        <v>59</v>
      </c>
      <c r="G61" s="176" t="s">
        <v>58</v>
      </c>
      <c r="H61" s="177"/>
      <c r="I61" s="179"/>
      <c r="J61" s="180" t="s">
        <v>59</v>
      </c>
      <c r="K61" s="17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3" t="s">
        <v>60</v>
      </c>
      <c r="E65" s="181"/>
      <c r="F65" s="181"/>
      <c r="G65" s="173" t="s">
        <v>61</v>
      </c>
      <c r="H65" s="181"/>
      <c r="I65" s="182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6" t="s">
        <v>58</v>
      </c>
      <c r="E76" s="177"/>
      <c r="F76" s="178" t="s">
        <v>59</v>
      </c>
      <c r="G76" s="176" t="s">
        <v>58</v>
      </c>
      <c r="H76" s="177"/>
      <c r="I76" s="179"/>
      <c r="J76" s="180" t="s">
        <v>59</v>
      </c>
      <c r="K76" s="17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106</v>
      </c>
      <c r="D82" s="42"/>
      <c r="E82" s="42"/>
      <c r="F82" s="42"/>
      <c r="G82" s="42"/>
      <c r="H82" s="42"/>
      <c r="I82" s="146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6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146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9" t="str">
        <f>E7</f>
        <v>REKONSTRUKCE NÁKLADNÍHO VÝTAHU V BUDOVĚ „F, VŠB-TU OSTRAVA</v>
      </c>
      <c r="F85" s="33"/>
      <c r="G85" s="33"/>
      <c r="H85" s="33"/>
      <c r="I85" s="146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104</v>
      </c>
      <c r="D86" s="42"/>
      <c r="E86" s="42"/>
      <c r="F86" s="42"/>
      <c r="G86" s="42"/>
      <c r="H86" s="42"/>
      <c r="I86" s="146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D.1.1 - Architektonicko-stavební řešení</v>
      </c>
      <c r="F87" s="42"/>
      <c r="G87" s="42"/>
      <c r="H87" s="42"/>
      <c r="I87" s="146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46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22</v>
      </c>
      <c r="D89" s="42"/>
      <c r="E89" s="42"/>
      <c r="F89" s="28" t="str">
        <f>F12</f>
        <v>VŠB-TU OSTRAVA</v>
      </c>
      <c r="G89" s="42"/>
      <c r="H89" s="42"/>
      <c r="I89" s="149" t="s">
        <v>24</v>
      </c>
      <c r="J89" s="81" t="str">
        <f>IF(J12="","",J12)</f>
        <v>28. 2. 2020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46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30</v>
      </c>
      <c r="D91" s="42"/>
      <c r="E91" s="42"/>
      <c r="F91" s="28" t="str">
        <f>E15</f>
        <v>VŠB-TU Ostrava</v>
      </c>
      <c r="G91" s="42"/>
      <c r="H91" s="42"/>
      <c r="I91" s="149" t="s">
        <v>36</v>
      </c>
      <c r="J91" s="38" t="str">
        <f>E21</f>
        <v>MARPO s.r.o.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34</v>
      </c>
      <c r="D92" s="42"/>
      <c r="E92" s="42"/>
      <c r="F92" s="28" t="str">
        <f>IF(E18="","",E18)</f>
        <v>Vyplň údaj</v>
      </c>
      <c r="G92" s="42"/>
      <c r="H92" s="42"/>
      <c r="I92" s="149" t="s">
        <v>39</v>
      </c>
      <c r="J92" s="38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146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0" t="s">
        <v>107</v>
      </c>
      <c r="D94" s="191"/>
      <c r="E94" s="191"/>
      <c r="F94" s="191"/>
      <c r="G94" s="191"/>
      <c r="H94" s="191"/>
      <c r="I94" s="192"/>
      <c r="J94" s="193" t="s">
        <v>108</v>
      </c>
      <c r="K94" s="19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46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4" t="s">
        <v>109</v>
      </c>
      <c r="D96" s="42"/>
      <c r="E96" s="42"/>
      <c r="F96" s="42"/>
      <c r="G96" s="42"/>
      <c r="H96" s="42"/>
      <c r="I96" s="146"/>
      <c r="J96" s="112">
        <f>J129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8" t="s">
        <v>110</v>
      </c>
    </row>
    <row r="97" s="9" customFormat="1" ht="24.96" customHeight="1">
      <c r="A97" s="9"/>
      <c r="B97" s="195"/>
      <c r="C97" s="196"/>
      <c r="D97" s="197" t="s">
        <v>199</v>
      </c>
      <c r="E97" s="198"/>
      <c r="F97" s="198"/>
      <c r="G97" s="198"/>
      <c r="H97" s="198"/>
      <c r="I97" s="199"/>
      <c r="J97" s="200">
        <f>J130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2"/>
      <c r="C98" s="203"/>
      <c r="D98" s="204" t="s">
        <v>200</v>
      </c>
      <c r="E98" s="205"/>
      <c r="F98" s="205"/>
      <c r="G98" s="205"/>
      <c r="H98" s="205"/>
      <c r="I98" s="206"/>
      <c r="J98" s="207">
        <f>J131</f>
        <v>0</v>
      </c>
      <c r="K98" s="203"/>
      <c r="L98" s="20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2"/>
      <c r="C99" s="203"/>
      <c r="D99" s="204" t="s">
        <v>201</v>
      </c>
      <c r="E99" s="205"/>
      <c r="F99" s="205"/>
      <c r="G99" s="205"/>
      <c r="H99" s="205"/>
      <c r="I99" s="206"/>
      <c r="J99" s="207">
        <f>J133</f>
        <v>0</v>
      </c>
      <c r="K99" s="203"/>
      <c r="L99" s="20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2"/>
      <c r="C100" s="203"/>
      <c r="D100" s="204" t="s">
        <v>202</v>
      </c>
      <c r="E100" s="205"/>
      <c r="F100" s="205"/>
      <c r="G100" s="205"/>
      <c r="H100" s="205"/>
      <c r="I100" s="206"/>
      <c r="J100" s="207">
        <f>J140</f>
        <v>0</v>
      </c>
      <c r="K100" s="203"/>
      <c r="L100" s="20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2"/>
      <c r="C101" s="203"/>
      <c r="D101" s="204" t="s">
        <v>203</v>
      </c>
      <c r="E101" s="205"/>
      <c r="F101" s="205"/>
      <c r="G101" s="205"/>
      <c r="H101" s="205"/>
      <c r="I101" s="206"/>
      <c r="J101" s="207">
        <f>J173</f>
        <v>0</v>
      </c>
      <c r="K101" s="203"/>
      <c r="L101" s="20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2"/>
      <c r="C102" s="203"/>
      <c r="D102" s="204" t="s">
        <v>204</v>
      </c>
      <c r="E102" s="205"/>
      <c r="F102" s="205"/>
      <c r="G102" s="205"/>
      <c r="H102" s="205"/>
      <c r="I102" s="206"/>
      <c r="J102" s="207">
        <f>J211</f>
        <v>0</v>
      </c>
      <c r="K102" s="203"/>
      <c r="L102" s="20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2"/>
      <c r="C103" s="203"/>
      <c r="D103" s="204" t="s">
        <v>205</v>
      </c>
      <c r="E103" s="205"/>
      <c r="F103" s="205"/>
      <c r="G103" s="205"/>
      <c r="H103" s="205"/>
      <c r="I103" s="206"/>
      <c r="J103" s="207">
        <f>J219</f>
        <v>0</v>
      </c>
      <c r="K103" s="203"/>
      <c r="L103" s="20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5"/>
      <c r="C104" s="196"/>
      <c r="D104" s="197" t="s">
        <v>206</v>
      </c>
      <c r="E104" s="198"/>
      <c r="F104" s="198"/>
      <c r="G104" s="198"/>
      <c r="H104" s="198"/>
      <c r="I104" s="199"/>
      <c r="J104" s="200">
        <f>J221</f>
        <v>0</v>
      </c>
      <c r="K104" s="196"/>
      <c r="L104" s="20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2"/>
      <c r="C105" s="203"/>
      <c r="D105" s="204" t="s">
        <v>207</v>
      </c>
      <c r="E105" s="205"/>
      <c r="F105" s="205"/>
      <c r="G105" s="205"/>
      <c r="H105" s="205"/>
      <c r="I105" s="206"/>
      <c r="J105" s="207">
        <f>J222</f>
        <v>0</v>
      </c>
      <c r="K105" s="203"/>
      <c r="L105" s="20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2"/>
      <c r="C106" s="203"/>
      <c r="D106" s="204" t="s">
        <v>208</v>
      </c>
      <c r="E106" s="205"/>
      <c r="F106" s="205"/>
      <c r="G106" s="205"/>
      <c r="H106" s="205"/>
      <c r="I106" s="206"/>
      <c r="J106" s="207">
        <f>J232</f>
        <v>0</v>
      </c>
      <c r="K106" s="203"/>
      <c r="L106" s="20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02"/>
      <c r="C107" s="203"/>
      <c r="D107" s="204" t="s">
        <v>209</v>
      </c>
      <c r="E107" s="205"/>
      <c r="F107" s="205"/>
      <c r="G107" s="205"/>
      <c r="H107" s="205"/>
      <c r="I107" s="206"/>
      <c r="J107" s="207">
        <f>J241</f>
        <v>0</v>
      </c>
      <c r="K107" s="203"/>
      <c r="L107" s="20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2"/>
      <c r="C108" s="203"/>
      <c r="D108" s="204" t="s">
        <v>210</v>
      </c>
      <c r="E108" s="205"/>
      <c r="F108" s="205"/>
      <c r="G108" s="205"/>
      <c r="H108" s="205"/>
      <c r="I108" s="206"/>
      <c r="J108" s="207">
        <f>J260</f>
        <v>0</v>
      </c>
      <c r="K108" s="203"/>
      <c r="L108" s="20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2"/>
      <c r="C109" s="203"/>
      <c r="D109" s="204" t="s">
        <v>211</v>
      </c>
      <c r="E109" s="205"/>
      <c r="F109" s="205"/>
      <c r="G109" s="205"/>
      <c r="H109" s="205"/>
      <c r="I109" s="206"/>
      <c r="J109" s="207">
        <f>J271</f>
        <v>0</v>
      </c>
      <c r="K109" s="203"/>
      <c r="L109" s="20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40"/>
      <c r="B110" s="41"/>
      <c r="C110" s="42"/>
      <c r="D110" s="42"/>
      <c r="E110" s="42"/>
      <c r="F110" s="42"/>
      <c r="G110" s="42"/>
      <c r="H110" s="42"/>
      <c r="I110" s="146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6.96" customHeight="1">
      <c r="A111" s="40"/>
      <c r="B111" s="68"/>
      <c r="C111" s="69"/>
      <c r="D111" s="69"/>
      <c r="E111" s="69"/>
      <c r="F111" s="69"/>
      <c r="G111" s="69"/>
      <c r="H111" s="69"/>
      <c r="I111" s="185"/>
      <c r="J111" s="69"/>
      <c r="K111" s="69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5" s="2" customFormat="1" ht="6.96" customHeight="1">
      <c r="A115" s="40"/>
      <c r="B115" s="70"/>
      <c r="C115" s="71"/>
      <c r="D115" s="71"/>
      <c r="E115" s="71"/>
      <c r="F115" s="71"/>
      <c r="G115" s="71"/>
      <c r="H115" s="71"/>
      <c r="I115" s="188"/>
      <c r="J115" s="71"/>
      <c r="K115" s="71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2" customFormat="1" ht="24.96" customHeight="1">
      <c r="A116" s="40"/>
      <c r="B116" s="41"/>
      <c r="C116" s="24" t="s">
        <v>118</v>
      </c>
      <c r="D116" s="42"/>
      <c r="E116" s="42"/>
      <c r="F116" s="42"/>
      <c r="G116" s="42"/>
      <c r="H116" s="42"/>
      <c r="I116" s="146"/>
      <c r="J116" s="42"/>
      <c r="K116" s="42"/>
      <c r="L116" s="65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  <row r="117" s="2" customFormat="1" ht="6.96" customHeight="1">
      <c r="A117" s="40"/>
      <c r="B117" s="41"/>
      <c r="C117" s="42"/>
      <c r="D117" s="42"/>
      <c r="E117" s="42"/>
      <c r="F117" s="42"/>
      <c r="G117" s="42"/>
      <c r="H117" s="42"/>
      <c r="I117" s="146"/>
      <c r="J117" s="42"/>
      <c r="K117" s="42"/>
      <c r="L117" s="65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  <row r="118" s="2" customFormat="1" ht="12" customHeight="1">
      <c r="A118" s="40"/>
      <c r="B118" s="41"/>
      <c r="C118" s="33" t="s">
        <v>16</v>
      </c>
      <c r="D118" s="42"/>
      <c r="E118" s="42"/>
      <c r="F118" s="42"/>
      <c r="G118" s="42"/>
      <c r="H118" s="42"/>
      <c r="I118" s="146"/>
      <c r="J118" s="42"/>
      <c r="K118" s="42"/>
      <c r="L118" s="65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  <row r="119" s="2" customFormat="1" ht="16.5" customHeight="1">
      <c r="A119" s="40"/>
      <c r="B119" s="41"/>
      <c r="C119" s="42"/>
      <c r="D119" s="42"/>
      <c r="E119" s="189" t="str">
        <f>E7</f>
        <v>REKONSTRUKCE NÁKLADNÍHO VÝTAHU V BUDOVĚ „F, VŠB-TU OSTRAVA</v>
      </c>
      <c r="F119" s="33"/>
      <c r="G119" s="33"/>
      <c r="H119" s="33"/>
      <c r="I119" s="146"/>
      <c r="J119" s="42"/>
      <c r="K119" s="42"/>
      <c r="L119" s="65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</row>
    <row r="120" s="2" customFormat="1" ht="12" customHeight="1">
      <c r="A120" s="40"/>
      <c r="B120" s="41"/>
      <c r="C120" s="33" t="s">
        <v>104</v>
      </c>
      <c r="D120" s="42"/>
      <c r="E120" s="42"/>
      <c r="F120" s="42"/>
      <c r="G120" s="42"/>
      <c r="H120" s="42"/>
      <c r="I120" s="146"/>
      <c r="J120" s="42"/>
      <c r="K120" s="42"/>
      <c r="L120" s="65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  <row r="121" s="2" customFormat="1" ht="16.5" customHeight="1">
      <c r="A121" s="40"/>
      <c r="B121" s="41"/>
      <c r="C121" s="42"/>
      <c r="D121" s="42"/>
      <c r="E121" s="78" t="str">
        <f>E9</f>
        <v>D.1.1 - Architektonicko-stavební řešení</v>
      </c>
      <c r="F121" s="42"/>
      <c r="G121" s="42"/>
      <c r="H121" s="42"/>
      <c r="I121" s="146"/>
      <c r="J121" s="42"/>
      <c r="K121" s="42"/>
      <c r="L121" s="65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  <row r="122" s="2" customFormat="1" ht="6.96" customHeight="1">
      <c r="A122" s="40"/>
      <c r="B122" s="41"/>
      <c r="C122" s="42"/>
      <c r="D122" s="42"/>
      <c r="E122" s="42"/>
      <c r="F122" s="42"/>
      <c r="G122" s="42"/>
      <c r="H122" s="42"/>
      <c r="I122" s="146"/>
      <c r="J122" s="42"/>
      <c r="K122" s="42"/>
      <c r="L122" s="65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</row>
    <row r="123" s="2" customFormat="1" ht="12" customHeight="1">
      <c r="A123" s="40"/>
      <c r="B123" s="41"/>
      <c r="C123" s="33" t="s">
        <v>22</v>
      </c>
      <c r="D123" s="42"/>
      <c r="E123" s="42"/>
      <c r="F123" s="28" t="str">
        <f>F12</f>
        <v>VŠB-TU OSTRAVA</v>
      </c>
      <c r="G123" s="42"/>
      <c r="H123" s="42"/>
      <c r="I123" s="149" t="s">
        <v>24</v>
      </c>
      <c r="J123" s="81" t="str">
        <f>IF(J12="","",J12)</f>
        <v>28. 2. 2020</v>
      </c>
      <c r="K123" s="42"/>
      <c r="L123" s="65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  <row r="124" s="2" customFormat="1" ht="6.96" customHeight="1">
      <c r="A124" s="40"/>
      <c r="B124" s="41"/>
      <c r="C124" s="42"/>
      <c r="D124" s="42"/>
      <c r="E124" s="42"/>
      <c r="F124" s="42"/>
      <c r="G124" s="42"/>
      <c r="H124" s="42"/>
      <c r="I124" s="146"/>
      <c r="J124" s="42"/>
      <c r="K124" s="42"/>
      <c r="L124" s="65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  <row r="125" s="2" customFormat="1" ht="15.15" customHeight="1">
      <c r="A125" s="40"/>
      <c r="B125" s="41"/>
      <c r="C125" s="33" t="s">
        <v>30</v>
      </c>
      <c r="D125" s="42"/>
      <c r="E125" s="42"/>
      <c r="F125" s="28" t="str">
        <f>E15</f>
        <v>VŠB-TU Ostrava</v>
      </c>
      <c r="G125" s="42"/>
      <c r="H125" s="42"/>
      <c r="I125" s="149" t="s">
        <v>36</v>
      </c>
      <c r="J125" s="38" t="str">
        <f>E21</f>
        <v>MARPO s.r.o.</v>
      </c>
      <c r="K125" s="42"/>
      <c r="L125" s="65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</row>
    <row r="126" s="2" customFormat="1" ht="15.15" customHeight="1">
      <c r="A126" s="40"/>
      <c r="B126" s="41"/>
      <c r="C126" s="33" t="s">
        <v>34</v>
      </c>
      <c r="D126" s="42"/>
      <c r="E126" s="42"/>
      <c r="F126" s="28" t="str">
        <f>IF(E18="","",E18)</f>
        <v>Vyplň údaj</v>
      </c>
      <c r="G126" s="42"/>
      <c r="H126" s="42"/>
      <c r="I126" s="149" t="s">
        <v>39</v>
      </c>
      <c r="J126" s="38" t="str">
        <f>E24</f>
        <v xml:space="preserve"> </v>
      </c>
      <c r="K126" s="42"/>
      <c r="L126" s="65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</row>
    <row r="127" s="2" customFormat="1" ht="10.32" customHeight="1">
      <c r="A127" s="40"/>
      <c r="B127" s="41"/>
      <c r="C127" s="42"/>
      <c r="D127" s="42"/>
      <c r="E127" s="42"/>
      <c r="F127" s="42"/>
      <c r="G127" s="42"/>
      <c r="H127" s="42"/>
      <c r="I127" s="146"/>
      <c r="J127" s="42"/>
      <c r="K127" s="42"/>
      <c r="L127" s="65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</row>
    <row r="128" s="11" customFormat="1" ht="29.28" customHeight="1">
      <c r="A128" s="209"/>
      <c r="B128" s="210"/>
      <c r="C128" s="211" t="s">
        <v>119</v>
      </c>
      <c r="D128" s="212" t="s">
        <v>68</v>
      </c>
      <c r="E128" s="212" t="s">
        <v>64</v>
      </c>
      <c r="F128" s="212" t="s">
        <v>65</v>
      </c>
      <c r="G128" s="212" t="s">
        <v>120</v>
      </c>
      <c r="H128" s="212" t="s">
        <v>121</v>
      </c>
      <c r="I128" s="213" t="s">
        <v>122</v>
      </c>
      <c r="J128" s="212" t="s">
        <v>108</v>
      </c>
      <c r="K128" s="214" t="s">
        <v>123</v>
      </c>
      <c r="L128" s="215"/>
      <c r="M128" s="102" t="s">
        <v>1</v>
      </c>
      <c r="N128" s="103" t="s">
        <v>47</v>
      </c>
      <c r="O128" s="103" t="s">
        <v>124</v>
      </c>
      <c r="P128" s="103" t="s">
        <v>125</v>
      </c>
      <c r="Q128" s="103" t="s">
        <v>126</v>
      </c>
      <c r="R128" s="103" t="s">
        <v>127</v>
      </c>
      <c r="S128" s="103" t="s">
        <v>128</v>
      </c>
      <c r="T128" s="104" t="s">
        <v>129</v>
      </c>
      <c r="U128" s="209"/>
      <c r="V128" s="209"/>
      <c r="W128" s="209"/>
      <c r="X128" s="209"/>
      <c r="Y128" s="209"/>
      <c r="Z128" s="209"/>
      <c r="AA128" s="209"/>
      <c r="AB128" s="209"/>
      <c r="AC128" s="209"/>
      <c r="AD128" s="209"/>
      <c r="AE128" s="209"/>
    </row>
    <row r="129" s="2" customFormat="1" ht="22.8" customHeight="1">
      <c r="A129" s="40"/>
      <c r="B129" s="41"/>
      <c r="C129" s="109" t="s">
        <v>130</v>
      </c>
      <c r="D129" s="42"/>
      <c r="E129" s="42"/>
      <c r="F129" s="42"/>
      <c r="G129" s="42"/>
      <c r="H129" s="42"/>
      <c r="I129" s="146"/>
      <c r="J129" s="216">
        <f>BK129</f>
        <v>0</v>
      </c>
      <c r="K129" s="42"/>
      <c r="L129" s="46"/>
      <c r="M129" s="105"/>
      <c r="N129" s="217"/>
      <c r="O129" s="106"/>
      <c r="P129" s="218">
        <f>P130+P221</f>
        <v>0</v>
      </c>
      <c r="Q129" s="106"/>
      <c r="R129" s="218">
        <f>R130+R221</f>
        <v>10.626995760000002</v>
      </c>
      <c r="S129" s="106"/>
      <c r="T129" s="219">
        <f>T130+T221</f>
        <v>13.819845099999998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82</v>
      </c>
      <c r="AU129" s="18" t="s">
        <v>110</v>
      </c>
      <c r="BK129" s="220">
        <f>BK130+BK221</f>
        <v>0</v>
      </c>
    </row>
    <row r="130" s="12" customFormat="1" ht="25.92" customHeight="1">
      <c r="A130" s="12"/>
      <c r="B130" s="221"/>
      <c r="C130" s="222"/>
      <c r="D130" s="223" t="s">
        <v>82</v>
      </c>
      <c r="E130" s="224" t="s">
        <v>212</v>
      </c>
      <c r="F130" s="224" t="s">
        <v>213</v>
      </c>
      <c r="G130" s="222"/>
      <c r="H130" s="222"/>
      <c r="I130" s="225"/>
      <c r="J130" s="226">
        <f>BK130</f>
        <v>0</v>
      </c>
      <c r="K130" s="222"/>
      <c r="L130" s="227"/>
      <c r="M130" s="228"/>
      <c r="N130" s="229"/>
      <c r="O130" s="229"/>
      <c r="P130" s="230">
        <f>P131+P133+P140+P173+P211+P219</f>
        <v>0</v>
      </c>
      <c r="Q130" s="229"/>
      <c r="R130" s="230">
        <f>R131+R133+R140+R173+R211+R219</f>
        <v>10.009700850000002</v>
      </c>
      <c r="S130" s="229"/>
      <c r="T130" s="231">
        <f>T131+T133+T140+T173+T211+T219</f>
        <v>13.776534999999999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2" t="s">
        <v>91</v>
      </c>
      <c r="AT130" s="233" t="s">
        <v>82</v>
      </c>
      <c r="AU130" s="233" t="s">
        <v>83</v>
      </c>
      <c r="AY130" s="232" t="s">
        <v>133</v>
      </c>
      <c r="BK130" s="234">
        <f>BK131+BK133+BK140+BK173+BK211+BK219</f>
        <v>0</v>
      </c>
    </row>
    <row r="131" s="12" customFormat="1" ht="22.8" customHeight="1">
      <c r="A131" s="12"/>
      <c r="B131" s="221"/>
      <c r="C131" s="222"/>
      <c r="D131" s="223" t="s">
        <v>82</v>
      </c>
      <c r="E131" s="235" t="s">
        <v>149</v>
      </c>
      <c r="F131" s="235" t="s">
        <v>214</v>
      </c>
      <c r="G131" s="222"/>
      <c r="H131" s="222"/>
      <c r="I131" s="225"/>
      <c r="J131" s="236">
        <f>BK131</f>
        <v>0</v>
      </c>
      <c r="K131" s="222"/>
      <c r="L131" s="227"/>
      <c r="M131" s="228"/>
      <c r="N131" s="229"/>
      <c r="O131" s="229"/>
      <c r="P131" s="230">
        <f>P132</f>
        <v>0</v>
      </c>
      <c r="Q131" s="229"/>
      <c r="R131" s="230">
        <f>R132</f>
        <v>0.37272421999999999</v>
      </c>
      <c r="S131" s="229"/>
      <c r="T131" s="231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2" t="s">
        <v>91</v>
      </c>
      <c r="AT131" s="233" t="s">
        <v>82</v>
      </c>
      <c r="AU131" s="233" t="s">
        <v>91</v>
      </c>
      <c r="AY131" s="232" t="s">
        <v>133</v>
      </c>
      <c r="BK131" s="234">
        <f>BK132</f>
        <v>0</v>
      </c>
    </row>
    <row r="132" s="2" customFormat="1" ht="16.5" customHeight="1">
      <c r="A132" s="40"/>
      <c r="B132" s="41"/>
      <c r="C132" s="237" t="s">
        <v>91</v>
      </c>
      <c r="D132" s="237" t="s">
        <v>136</v>
      </c>
      <c r="E132" s="238" t="s">
        <v>215</v>
      </c>
      <c r="F132" s="239" t="s">
        <v>216</v>
      </c>
      <c r="G132" s="240" t="s">
        <v>217</v>
      </c>
      <c r="H132" s="241">
        <v>13.045999999999999</v>
      </c>
      <c r="I132" s="242"/>
      <c r="J132" s="243">
        <f>ROUND(I132*H132,2)</f>
        <v>0</v>
      </c>
      <c r="K132" s="239" t="s">
        <v>140</v>
      </c>
      <c r="L132" s="46"/>
      <c r="M132" s="244" t="s">
        <v>1</v>
      </c>
      <c r="N132" s="245" t="s">
        <v>48</v>
      </c>
      <c r="O132" s="93"/>
      <c r="P132" s="246">
        <f>O132*H132</f>
        <v>0</v>
      </c>
      <c r="Q132" s="246">
        <v>0.028570000000000002</v>
      </c>
      <c r="R132" s="246">
        <f>Q132*H132</f>
        <v>0.37272421999999999</v>
      </c>
      <c r="S132" s="246">
        <v>0</v>
      </c>
      <c r="T132" s="24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48" t="s">
        <v>156</v>
      </c>
      <c r="AT132" s="248" t="s">
        <v>136</v>
      </c>
      <c r="AU132" s="248" t="s">
        <v>93</v>
      </c>
      <c r="AY132" s="18" t="s">
        <v>133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8" t="s">
        <v>91</v>
      </c>
      <c r="BK132" s="249">
        <f>ROUND(I132*H132,2)</f>
        <v>0</v>
      </c>
      <c r="BL132" s="18" t="s">
        <v>156</v>
      </c>
      <c r="BM132" s="248" t="s">
        <v>218</v>
      </c>
    </row>
    <row r="133" s="12" customFormat="1" ht="22.8" customHeight="1">
      <c r="A133" s="12"/>
      <c r="B133" s="221"/>
      <c r="C133" s="222"/>
      <c r="D133" s="223" t="s">
        <v>82</v>
      </c>
      <c r="E133" s="235" t="s">
        <v>156</v>
      </c>
      <c r="F133" s="235" t="s">
        <v>219</v>
      </c>
      <c r="G133" s="222"/>
      <c r="H133" s="222"/>
      <c r="I133" s="225"/>
      <c r="J133" s="236">
        <f>BK133</f>
        <v>0</v>
      </c>
      <c r="K133" s="222"/>
      <c r="L133" s="227"/>
      <c r="M133" s="228"/>
      <c r="N133" s="229"/>
      <c r="O133" s="229"/>
      <c r="P133" s="230">
        <f>SUM(P134:P139)</f>
        <v>0</v>
      </c>
      <c r="Q133" s="229"/>
      <c r="R133" s="230">
        <f>SUM(R134:R139)</f>
        <v>0.70058204000000002</v>
      </c>
      <c r="S133" s="229"/>
      <c r="T133" s="231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32" t="s">
        <v>91</v>
      </c>
      <c r="AT133" s="233" t="s">
        <v>82</v>
      </c>
      <c r="AU133" s="233" t="s">
        <v>91</v>
      </c>
      <c r="AY133" s="232" t="s">
        <v>133</v>
      </c>
      <c r="BK133" s="234">
        <f>SUM(BK134:BK139)</f>
        <v>0</v>
      </c>
    </row>
    <row r="134" s="2" customFormat="1" ht="16.5" customHeight="1">
      <c r="A134" s="40"/>
      <c r="B134" s="41"/>
      <c r="C134" s="237" t="s">
        <v>93</v>
      </c>
      <c r="D134" s="237" t="s">
        <v>136</v>
      </c>
      <c r="E134" s="238" t="s">
        <v>220</v>
      </c>
      <c r="F134" s="239" t="s">
        <v>221</v>
      </c>
      <c r="G134" s="240" t="s">
        <v>222</v>
      </c>
      <c r="H134" s="241">
        <v>0.050000000000000003</v>
      </c>
      <c r="I134" s="242"/>
      <c r="J134" s="243">
        <f>ROUND(I134*H134,2)</f>
        <v>0</v>
      </c>
      <c r="K134" s="239" t="s">
        <v>140</v>
      </c>
      <c r="L134" s="46"/>
      <c r="M134" s="244" t="s">
        <v>1</v>
      </c>
      <c r="N134" s="245" t="s">
        <v>48</v>
      </c>
      <c r="O134" s="93"/>
      <c r="P134" s="246">
        <f>O134*H134</f>
        <v>0</v>
      </c>
      <c r="Q134" s="246">
        <v>2.45343</v>
      </c>
      <c r="R134" s="246">
        <f>Q134*H134</f>
        <v>0.1226715</v>
      </c>
      <c r="S134" s="246">
        <v>0</v>
      </c>
      <c r="T134" s="24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8" t="s">
        <v>156</v>
      </c>
      <c r="AT134" s="248" t="s">
        <v>136</v>
      </c>
      <c r="AU134" s="248" t="s">
        <v>93</v>
      </c>
      <c r="AY134" s="18" t="s">
        <v>133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8" t="s">
        <v>91</v>
      </c>
      <c r="BK134" s="249">
        <f>ROUND(I134*H134,2)</f>
        <v>0</v>
      </c>
      <c r="BL134" s="18" t="s">
        <v>156</v>
      </c>
      <c r="BM134" s="248" t="s">
        <v>223</v>
      </c>
    </row>
    <row r="135" s="2" customFormat="1" ht="16.5" customHeight="1">
      <c r="A135" s="40"/>
      <c r="B135" s="41"/>
      <c r="C135" s="237" t="s">
        <v>149</v>
      </c>
      <c r="D135" s="237" t="s">
        <v>136</v>
      </c>
      <c r="E135" s="238" t="s">
        <v>224</v>
      </c>
      <c r="F135" s="239" t="s">
        <v>225</v>
      </c>
      <c r="G135" s="240" t="s">
        <v>226</v>
      </c>
      <c r="H135" s="241">
        <v>0.002</v>
      </c>
      <c r="I135" s="242"/>
      <c r="J135" s="243">
        <f>ROUND(I135*H135,2)</f>
        <v>0</v>
      </c>
      <c r="K135" s="239" t="s">
        <v>140</v>
      </c>
      <c r="L135" s="46"/>
      <c r="M135" s="244" t="s">
        <v>1</v>
      </c>
      <c r="N135" s="245" t="s">
        <v>48</v>
      </c>
      <c r="O135" s="93"/>
      <c r="P135" s="246">
        <f>O135*H135</f>
        <v>0</v>
      </c>
      <c r="Q135" s="246">
        <v>1.06277</v>
      </c>
      <c r="R135" s="246">
        <f>Q135*H135</f>
        <v>0.00212554</v>
      </c>
      <c r="S135" s="246">
        <v>0</v>
      </c>
      <c r="T135" s="24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48" t="s">
        <v>156</v>
      </c>
      <c r="AT135" s="248" t="s">
        <v>136</v>
      </c>
      <c r="AU135" s="248" t="s">
        <v>93</v>
      </c>
      <c r="AY135" s="18" t="s">
        <v>133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8" t="s">
        <v>91</v>
      </c>
      <c r="BK135" s="249">
        <f>ROUND(I135*H135,2)</f>
        <v>0</v>
      </c>
      <c r="BL135" s="18" t="s">
        <v>156</v>
      </c>
      <c r="BM135" s="248" t="s">
        <v>227</v>
      </c>
    </row>
    <row r="136" s="2" customFormat="1" ht="16.5" customHeight="1">
      <c r="A136" s="40"/>
      <c r="B136" s="41"/>
      <c r="C136" s="237" t="s">
        <v>156</v>
      </c>
      <c r="D136" s="237" t="s">
        <v>136</v>
      </c>
      <c r="E136" s="238" t="s">
        <v>228</v>
      </c>
      <c r="F136" s="239" t="s">
        <v>229</v>
      </c>
      <c r="G136" s="240" t="s">
        <v>230</v>
      </c>
      <c r="H136" s="241">
        <v>4</v>
      </c>
      <c r="I136" s="242"/>
      <c r="J136" s="243">
        <f>ROUND(I136*H136,2)</f>
        <v>0</v>
      </c>
      <c r="K136" s="239" t="s">
        <v>231</v>
      </c>
      <c r="L136" s="46"/>
      <c r="M136" s="244" t="s">
        <v>1</v>
      </c>
      <c r="N136" s="245" t="s">
        <v>48</v>
      </c>
      <c r="O136" s="93"/>
      <c r="P136" s="246">
        <f>O136*H136</f>
        <v>0</v>
      </c>
      <c r="Q136" s="246">
        <v>0.1416</v>
      </c>
      <c r="R136" s="246">
        <f>Q136*H136</f>
        <v>0.56640000000000001</v>
      </c>
      <c r="S136" s="246">
        <v>0</v>
      </c>
      <c r="T136" s="24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8" t="s">
        <v>156</v>
      </c>
      <c r="AT136" s="248" t="s">
        <v>136</v>
      </c>
      <c r="AU136" s="248" t="s">
        <v>93</v>
      </c>
      <c r="AY136" s="18" t="s">
        <v>133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8" t="s">
        <v>91</v>
      </c>
      <c r="BK136" s="249">
        <f>ROUND(I136*H136,2)</f>
        <v>0</v>
      </c>
      <c r="BL136" s="18" t="s">
        <v>156</v>
      </c>
      <c r="BM136" s="248" t="s">
        <v>232</v>
      </c>
    </row>
    <row r="137" s="2" customFormat="1">
      <c r="A137" s="40"/>
      <c r="B137" s="41"/>
      <c r="C137" s="42"/>
      <c r="D137" s="250" t="s">
        <v>143</v>
      </c>
      <c r="E137" s="42"/>
      <c r="F137" s="251" t="s">
        <v>233</v>
      </c>
      <c r="G137" s="42"/>
      <c r="H137" s="42"/>
      <c r="I137" s="146"/>
      <c r="J137" s="42"/>
      <c r="K137" s="42"/>
      <c r="L137" s="46"/>
      <c r="M137" s="252"/>
      <c r="N137" s="253"/>
      <c r="O137" s="93"/>
      <c r="P137" s="93"/>
      <c r="Q137" s="93"/>
      <c r="R137" s="93"/>
      <c r="S137" s="93"/>
      <c r="T137" s="94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143</v>
      </c>
      <c r="AU137" s="18" t="s">
        <v>93</v>
      </c>
    </row>
    <row r="138" s="2" customFormat="1" ht="16.5" customHeight="1">
      <c r="A138" s="40"/>
      <c r="B138" s="41"/>
      <c r="C138" s="237" t="s">
        <v>132</v>
      </c>
      <c r="D138" s="237" t="s">
        <v>136</v>
      </c>
      <c r="E138" s="238" t="s">
        <v>234</v>
      </c>
      <c r="F138" s="239" t="s">
        <v>235</v>
      </c>
      <c r="G138" s="240" t="s">
        <v>217</v>
      </c>
      <c r="H138" s="241">
        <v>0.5</v>
      </c>
      <c r="I138" s="242"/>
      <c r="J138" s="243">
        <f>ROUND(I138*H138,2)</f>
        <v>0</v>
      </c>
      <c r="K138" s="239" t="s">
        <v>140</v>
      </c>
      <c r="L138" s="46"/>
      <c r="M138" s="244" t="s">
        <v>1</v>
      </c>
      <c r="N138" s="245" t="s">
        <v>48</v>
      </c>
      <c r="O138" s="93"/>
      <c r="P138" s="246">
        <f>O138*H138</f>
        <v>0</v>
      </c>
      <c r="Q138" s="246">
        <v>0.018769999999999998</v>
      </c>
      <c r="R138" s="246">
        <f>Q138*H138</f>
        <v>0.0093849999999999992</v>
      </c>
      <c r="S138" s="246">
        <v>0</v>
      </c>
      <c r="T138" s="24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8" t="s">
        <v>156</v>
      </c>
      <c r="AT138" s="248" t="s">
        <v>136</v>
      </c>
      <c r="AU138" s="248" t="s">
        <v>93</v>
      </c>
      <c r="AY138" s="18" t="s">
        <v>133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8" t="s">
        <v>91</v>
      </c>
      <c r="BK138" s="249">
        <f>ROUND(I138*H138,2)</f>
        <v>0</v>
      </c>
      <c r="BL138" s="18" t="s">
        <v>156</v>
      </c>
      <c r="BM138" s="248" t="s">
        <v>236</v>
      </c>
    </row>
    <row r="139" s="2" customFormat="1" ht="16.5" customHeight="1">
      <c r="A139" s="40"/>
      <c r="B139" s="41"/>
      <c r="C139" s="237" t="s">
        <v>167</v>
      </c>
      <c r="D139" s="237" t="s">
        <v>136</v>
      </c>
      <c r="E139" s="238" t="s">
        <v>237</v>
      </c>
      <c r="F139" s="239" t="s">
        <v>238</v>
      </c>
      <c r="G139" s="240" t="s">
        <v>217</v>
      </c>
      <c r="H139" s="241">
        <v>0.5</v>
      </c>
      <c r="I139" s="242"/>
      <c r="J139" s="243">
        <f>ROUND(I139*H139,2)</f>
        <v>0</v>
      </c>
      <c r="K139" s="239" t="s">
        <v>140</v>
      </c>
      <c r="L139" s="46"/>
      <c r="M139" s="244" t="s">
        <v>1</v>
      </c>
      <c r="N139" s="245" t="s">
        <v>48</v>
      </c>
      <c r="O139" s="93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8" t="s">
        <v>156</v>
      </c>
      <c r="AT139" s="248" t="s">
        <v>136</v>
      </c>
      <c r="AU139" s="248" t="s">
        <v>93</v>
      </c>
      <c r="AY139" s="18" t="s">
        <v>133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8" t="s">
        <v>91</v>
      </c>
      <c r="BK139" s="249">
        <f>ROUND(I139*H139,2)</f>
        <v>0</v>
      </c>
      <c r="BL139" s="18" t="s">
        <v>156</v>
      </c>
      <c r="BM139" s="248" t="s">
        <v>239</v>
      </c>
    </row>
    <row r="140" s="12" customFormat="1" ht="22.8" customHeight="1">
      <c r="A140" s="12"/>
      <c r="B140" s="221"/>
      <c r="C140" s="222"/>
      <c r="D140" s="223" t="s">
        <v>82</v>
      </c>
      <c r="E140" s="235" t="s">
        <v>167</v>
      </c>
      <c r="F140" s="235" t="s">
        <v>240</v>
      </c>
      <c r="G140" s="222"/>
      <c r="H140" s="222"/>
      <c r="I140" s="225"/>
      <c r="J140" s="236">
        <f>BK140</f>
        <v>0</v>
      </c>
      <c r="K140" s="222"/>
      <c r="L140" s="227"/>
      <c r="M140" s="228"/>
      <c r="N140" s="229"/>
      <c r="O140" s="229"/>
      <c r="P140" s="230">
        <f>SUM(P141:P172)</f>
        <v>0</v>
      </c>
      <c r="Q140" s="229"/>
      <c r="R140" s="230">
        <f>SUM(R141:R172)</f>
        <v>8.9343770900000017</v>
      </c>
      <c r="S140" s="229"/>
      <c r="T140" s="231">
        <f>SUM(T141:T172)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2" t="s">
        <v>91</v>
      </c>
      <c r="AT140" s="233" t="s">
        <v>82</v>
      </c>
      <c r="AU140" s="233" t="s">
        <v>91</v>
      </c>
      <c r="AY140" s="232" t="s">
        <v>133</v>
      </c>
      <c r="BK140" s="234">
        <f>SUM(BK141:BK172)</f>
        <v>0</v>
      </c>
    </row>
    <row r="141" s="2" customFormat="1" ht="16.5" customHeight="1">
      <c r="A141" s="40"/>
      <c r="B141" s="41"/>
      <c r="C141" s="237" t="s">
        <v>174</v>
      </c>
      <c r="D141" s="237" t="s">
        <v>136</v>
      </c>
      <c r="E141" s="238" t="s">
        <v>241</v>
      </c>
      <c r="F141" s="239" t="s">
        <v>242</v>
      </c>
      <c r="G141" s="240" t="s">
        <v>217</v>
      </c>
      <c r="H141" s="241">
        <v>11.066000000000001</v>
      </c>
      <c r="I141" s="242"/>
      <c r="J141" s="243">
        <f>ROUND(I141*H141,2)</f>
        <v>0</v>
      </c>
      <c r="K141" s="239" t="s">
        <v>140</v>
      </c>
      <c r="L141" s="46"/>
      <c r="M141" s="244" t="s">
        <v>1</v>
      </c>
      <c r="N141" s="245" t="s">
        <v>48</v>
      </c>
      <c r="O141" s="93"/>
      <c r="P141" s="246">
        <f>O141*H141</f>
        <v>0</v>
      </c>
      <c r="Q141" s="246">
        <v>0.00025999999999999998</v>
      </c>
      <c r="R141" s="246">
        <f>Q141*H141</f>
        <v>0.0028771600000000001</v>
      </c>
      <c r="S141" s="246">
        <v>0</v>
      </c>
      <c r="T141" s="24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8" t="s">
        <v>156</v>
      </c>
      <c r="AT141" s="248" t="s">
        <v>136</v>
      </c>
      <c r="AU141" s="248" t="s">
        <v>93</v>
      </c>
      <c r="AY141" s="18" t="s">
        <v>133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8" t="s">
        <v>91</v>
      </c>
      <c r="BK141" s="249">
        <f>ROUND(I141*H141,2)</f>
        <v>0</v>
      </c>
      <c r="BL141" s="18" t="s">
        <v>156</v>
      </c>
      <c r="BM141" s="248" t="s">
        <v>243</v>
      </c>
    </row>
    <row r="142" s="13" customFormat="1">
      <c r="A142" s="13"/>
      <c r="B142" s="258"/>
      <c r="C142" s="259"/>
      <c r="D142" s="250" t="s">
        <v>244</v>
      </c>
      <c r="E142" s="260" t="s">
        <v>1</v>
      </c>
      <c r="F142" s="261" t="s">
        <v>245</v>
      </c>
      <c r="G142" s="259"/>
      <c r="H142" s="262">
        <v>11.066000000000001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244</v>
      </c>
      <c r="AU142" s="268" t="s">
        <v>93</v>
      </c>
      <c r="AV142" s="13" t="s">
        <v>93</v>
      </c>
      <c r="AW142" s="13" t="s">
        <v>38</v>
      </c>
      <c r="AX142" s="13" t="s">
        <v>83</v>
      </c>
      <c r="AY142" s="268" t="s">
        <v>133</v>
      </c>
    </row>
    <row r="143" s="14" customFormat="1">
      <c r="A143" s="14"/>
      <c r="B143" s="269"/>
      <c r="C143" s="270"/>
      <c r="D143" s="250" t="s">
        <v>244</v>
      </c>
      <c r="E143" s="271" t="s">
        <v>1</v>
      </c>
      <c r="F143" s="272" t="s">
        <v>246</v>
      </c>
      <c r="G143" s="270"/>
      <c r="H143" s="273">
        <v>11.066000000000001</v>
      </c>
      <c r="I143" s="274"/>
      <c r="J143" s="270"/>
      <c r="K143" s="270"/>
      <c r="L143" s="275"/>
      <c r="M143" s="276"/>
      <c r="N143" s="277"/>
      <c r="O143" s="277"/>
      <c r="P143" s="277"/>
      <c r="Q143" s="277"/>
      <c r="R143" s="277"/>
      <c r="S143" s="277"/>
      <c r="T143" s="27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9" t="s">
        <v>244</v>
      </c>
      <c r="AU143" s="279" t="s">
        <v>93</v>
      </c>
      <c r="AV143" s="14" t="s">
        <v>156</v>
      </c>
      <c r="AW143" s="14" t="s">
        <v>38</v>
      </c>
      <c r="AX143" s="14" t="s">
        <v>91</v>
      </c>
      <c r="AY143" s="279" t="s">
        <v>133</v>
      </c>
    </row>
    <row r="144" s="2" customFormat="1" ht="16.5" customHeight="1">
      <c r="A144" s="40"/>
      <c r="B144" s="41"/>
      <c r="C144" s="237" t="s">
        <v>180</v>
      </c>
      <c r="D144" s="237" t="s">
        <v>136</v>
      </c>
      <c r="E144" s="238" t="s">
        <v>247</v>
      </c>
      <c r="F144" s="239" t="s">
        <v>248</v>
      </c>
      <c r="G144" s="240" t="s">
        <v>217</v>
      </c>
      <c r="H144" s="241">
        <v>11.066000000000001</v>
      </c>
      <c r="I144" s="242"/>
      <c r="J144" s="243">
        <f>ROUND(I144*H144,2)</f>
        <v>0</v>
      </c>
      <c r="K144" s="239" t="s">
        <v>140</v>
      </c>
      <c r="L144" s="46"/>
      <c r="M144" s="244" t="s">
        <v>1</v>
      </c>
      <c r="N144" s="245" t="s">
        <v>48</v>
      </c>
      <c r="O144" s="93"/>
      <c r="P144" s="246">
        <f>O144*H144</f>
        <v>0</v>
      </c>
      <c r="Q144" s="246">
        <v>0.0030000000000000001</v>
      </c>
      <c r="R144" s="246">
        <f>Q144*H144</f>
        <v>0.033198000000000005</v>
      </c>
      <c r="S144" s="246">
        <v>0</v>
      </c>
      <c r="T144" s="24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48" t="s">
        <v>156</v>
      </c>
      <c r="AT144" s="248" t="s">
        <v>136</v>
      </c>
      <c r="AU144" s="248" t="s">
        <v>93</v>
      </c>
      <c r="AY144" s="18" t="s">
        <v>133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8" t="s">
        <v>91</v>
      </c>
      <c r="BK144" s="249">
        <f>ROUND(I144*H144,2)</f>
        <v>0</v>
      </c>
      <c r="BL144" s="18" t="s">
        <v>156</v>
      </c>
      <c r="BM144" s="248" t="s">
        <v>249</v>
      </c>
    </row>
    <row r="145" s="2" customFormat="1" ht="16.5" customHeight="1">
      <c r="A145" s="40"/>
      <c r="B145" s="41"/>
      <c r="C145" s="237" t="s">
        <v>187</v>
      </c>
      <c r="D145" s="237" t="s">
        <v>136</v>
      </c>
      <c r="E145" s="238" t="s">
        <v>250</v>
      </c>
      <c r="F145" s="239" t="s">
        <v>251</v>
      </c>
      <c r="G145" s="240" t="s">
        <v>217</v>
      </c>
      <c r="H145" s="241">
        <v>11.066000000000001</v>
      </c>
      <c r="I145" s="242"/>
      <c r="J145" s="243">
        <f>ROUND(I145*H145,2)</f>
        <v>0</v>
      </c>
      <c r="K145" s="239" t="s">
        <v>140</v>
      </c>
      <c r="L145" s="46"/>
      <c r="M145" s="244" t="s">
        <v>1</v>
      </c>
      <c r="N145" s="245" t="s">
        <v>48</v>
      </c>
      <c r="O145" s="93"/>
      <c r="P145" s="246">
        <f>O145*H145</f>
        <v>0</v>
      </c>
      <c r="Q145" s="246">
        <v>0.0051999999999999998</v>
      </c>
      <c r="R145" s="246">
        <f>Q145*H145</f>
        <v>0.057543200000000003</v>
      </c>
      <c r="S145" s="246">
        <v>0</v>
      </c>
      <c r="T145" s="247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48" t="s">
        <v>156</v>
      </c>
      <c r="AT145" s="248" t="s">
        <v>136</v>
      </c>
      <c r="AU145" s="248" t="s">
        <v>93</v>
      </c>
      <c r="AY145" s="18" t="s">
        <v>133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8" t="s">
        <v>91</v>
      </c>
      <c r="BK145" s="249">
        <f>ROUND(I145*H145,2)</f>
        <v>0</v>
      </c>
      <c r="BL145" s="18" t="s">
        <v>156</v>
      </c>
      <c r="BM145" s="248" t="s">
        <v>252</v>
      </c>
    </row>
    <row r="146" s="2" customFormat="1" ht="16.5" customHeight="1">
      <c r="A146" s="40"/>
      <c r="B146" s="41"/>
      <c r="C146" s="237" t="s">
        <v>194</v>
      </c>
      <c r="D146" s="237" t="s">
        <v>136</v>
      </c>
      <c r="E146" s="238" t="s">
        <v>253</v>
      </c>
      <c r="F146" s="239" t="s">
        <v>254</v>
      </c>
      <c r="G146" s="240" t="s">
        <v>217</v>
      </c>
      <c r="H146" s="241">
        <v>28.643999999999998</v>
      </c>
      <c r="I146" s="242"/>
      <c r="J146" s="243">
        <f>ROUND(I146*H146,2)</f>
        <v>0</v>
      </c>
      <c r="K146" s="239" t="s">
        <v>140</v>
      </c>
      <c r="L146" s="46"/>
      <c r="M146" s="244" t="s">
        <v>1</v>
      </c>
      <c r="N146" s="245" t="s">
        <v>48</v>
      </c>
      <c r="O146" s="93"/>
      <c r="P146" s="246">
        <f>O146*H146</f>
        <v>0</v>
      </c>
      <c r="Q146" s="246">
        <v>0.00025999999999999998</v>
      </c>
      <c r="R146" s="246">
        <f>Q146*H146</f>
        <v>0.0074474399999999987</v>
      </c>
      <c r="S146" s="246">
        <v>0</v>
      </c>
      <c r="T146" s="24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8" t="s">
        <v>156</v>
      </c>
      <c r="AT146" s="248" t="s">
        <v>136</v>
      </c>
      <c r="AU146" s="248" t="s">
        <v>93</v>
      </c>
      <c r="AY146" s="18" t="s">
        <v>133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8" t="s">
        <v>91</v>
      </c>
      <c r="BK146" s="249">
        <f>ROUND(I146*H146,2)</f>
        <v>0</v>
      </c>
      <c r="BL146" s="18" t="s">
        <v>156</v>
      </c>
      <c r="BM146" s="248" t="s">
        <v>255</v>
      </c>
    </row>
    <row r="147" s="13" customFormat="1">
      <c r="A147" s="13"/>
      <c r="B147" s="258"/>
      <c r="C147" s="259"/>
      <c r="D147" s="250" t="s">
        <v>244</v>
      </c>
      <c r="E147" s="260" t="s">
        <v>1</v>
      </c>
      <c r="F147" s="261" t="s">
        <v>256</v>
      </c>
      <c r="G147" s="259"/>
      <c r="H147" s="262">
        <v>28.643999999999998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244</v>
      </c>
      <c r="AU147" s="268" t="s">
        <v>93</v>
      </c>
      <c r="AV147" s="13" t="s">
        <v>93</v>
      </c>
      <c r="AW147" s="13" t="s">
        <v>38</v>
      </c>
      <c r="AX147" s="13" t="s">
        <v>83</v>
      </c>
      <c r="AY147" s="268" t="s">
        <v>133</v>
      </c>
    </row>
    <row r="148" s="14" customFormat="1">
      <c r="A148" s="14"/>
      <c r="B148" s="269"/>
      <c r="C148" s="270"/>
      <c r="D148" s="250" t="s">
        <v>244</v>
      </c>
      <c r="E148" s="271" t="s">
        <v>1</v>
      </c>
      <c r="F148" s="272" t="s">
        <v>246</v>
      </c>
      <c r="G148" s="270"/>
      <c r="H148" s="273">
        <v>28.643999999999998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9" t="s">
        <v>244</v>
      </c>
      <c r="AU148" s="279" t="s">
        <v>93</v>
      </c>
      <c r="AV148" s="14" t="s">
        <v>156</v>
      </c>
      <c r="AW148" s="14" t="s">
        <v>38</v>
      </c>
      <c r="AX148" s="14" t="s">
        <v>91</v>
      </c>
      <c r="AY148" s="279" t="s">
        <v>133</v>
      </c>
    </row>
    <row r="149" s="2" customFormat="1" ht="16.5" customHeight="1">
      <c r="A149" s="40"/>
      <c r="B149" s="41"/>
      <c r="C149" s="237" t="s">
        <v>257</v>
      </c>
      <c r="D149" s="237" t="s">
        <v>136</v>
      </c>
      <c r="E149" s="238" t="s">
        <v>258</v>
      </c>
      <c r="F149" s="239" t="s">
        <v>259</v>
      </c>
      <c r="G149" s="240" t="s">
        <v>217</v>
      </c>
      <c r="H149" s="241">
        <v>28.643999999999998</v>
      </c>
      <c r="I149" s="242"/>
      <c r="J149" s="243">
        <f>ROUND(I149*H149,2)</f>
        <v>0</v>
      </c>
      <c r="K149" s="239" t="s">
        <v>140</v>
      </c>
      <c r="L149" s="46"/>
      <c r="M149" s="244" t="s">
        <v>1</v>
      </c>
      <c r="N149" s="245" t="s">
        <v>48</v>
      </c>
      <c r="O149" s="93"/>
      <c r="P149" s="246">
        <f>O149*H149</f>
        <v>0</v>
      </c>
      <c r="Q149" s="246">
        <v>0.0030000000000000001</v>
      </c>
      <c r="R149" s="246">
        <f>Q149*H149</f>
        <v>0.085931999999999994</v>
      </c>
      <c r="S149" s="246">
        <v>0</v>
      </c>
      <c r="T149" s="24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8" t="s">
        <v>156</v>
      </c>
      <c r="AT149" s="248" t="s">
        <v>136</v>
      </c>
      <c r="AU149" s="248" t="s">
        <v>93</v>
      </c>
      <c r="AY149" s="18" t="s">
        <v>133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8" t="s">
        <v>91</v>
      </c>
      <c r="BK149" s="249">
        <f>ROUND(I149*H149,2)</f>
        <v>0</v>
      </c>
      <c r="BL149" s="18" t="s">
        <v>156</v>
      </c>
      <c r="BM149" s="248" t="s">
        <v>260</v>
      </c>
    </row>
    <row r="150" s="2" customFormat="1" ht="16.5" customHeight="1">
      <c r="A150" s="40"/>
      <c r="B150" s="41"/>
      <c r="C150" s="237" t="s">
        <v>261</v>
      </c>
      <c r="D150" s="237" t="s">
        <v>136</v>
      </c>
      <c r="E150" s="238" t="s">
        <v>262</v>
      </c>
      <c r="F150" s="239" t="s">
        <v>263</v>
      </c>
      <c r="G150" s="240" t="s">
        <v>217</v>
      </c>
      <c r="H150" s="241">
        <v>13.045999999999999</v>
      </c>
      <c r="I150" s="242"/>
      <c r="J150" s="243">
        <f>ROUND(I150*H150,2)</f>
        <v>0</v>
      </c>
      <c r="K150" s="239" t="s">
        <v>140</v>
      </c>
      <c r="L150" s="46"/>
      <c r="M150" s="244" t="s">
        <v>1</v>
      </c>
      <c r="N150" s="245" t="s">
        <v>48</v>
      </c>
      <c r="O150" s="93"/>
      <c r="P150" s="246">
        <f>O150*H150</f>
        <v>0</v>
      </c>
      <c r="Q150" s="246">
        <v>0.032730000000000002</v>
      </c>
      <c r="R150" s="246">
        <f>Q150*H150</f>
        <v>0.42699557999999999</v>
      </c>
      <c r="S150" s="246">
        <v>0</v>
      </c>
      <c r="T150" s="24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48" t="s">
        <v>156</v>
      </c>
      <c r="AT150" s="248" t="s">
        <v>136</v>
      </c>
      <c r="AU150" s="248" t="s">
        <v>93</v>
      </c>
      <c r="AY150" s="18" t="s">
        <v>133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8" t="s">
        <v>91</v>
      </c>
      <c r="BK150" s="249">
        <f>ROUND(I150*H150,2)</f>
        <v>0</v>
      </c>
      <c r="BL150" s="18" t="s">
        <v>156</v>
      </c>
      <c r="BM150" s="248" t="s">
        <v>264</v>
      </c>
    </row>
    <row r="151" s="13" customFormat="1">
      <c r="A151" s="13"/>
      <c r="B151" s="258"/>
      <c r="C151" s="259"/>
      <c r="D151" s="250" t="s">
        <v>244</v>
      </c>
      <c r="E151" s="260" t="s">
        <v>1</v>
      </c>
      <c r="F151" s="261" t="s">
        <v>265</v>
      </c>
      <c r="G151" s="259"/>
      <c r="H151" s="262">
        <v>13.045999999999999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8" t="s">
        <v>244</v>
      </c>
      <c r="AU151" s="268" t="s">
        <v>93</v>
      </c>
      <c r="AV151" s="13" t="s">
        <v>93</v>
      </c>
      <c r="AW151" s="13" t="s">
        <v>38</v>
      </c>
      <c r="AX151" s="13" t="s">
        <v>83</v>
      </c>
      <c r="AY151" s="268" t="s">
        <v>133</v>
      </c>
    </row>
    <row r="152" s="14" customFormat="1">
      <c r="A152" s="14"/>
      <c r="B152" s="269"/>
      <c r="C152" s="270"/>
      <c r="D152" s="250" t="s">
        <v>244</v>
      </c>
      <c r="E152" s="271" t="s">
        <v>1</v>
      </c>
      <c r="F152" s="272" t="s">
        <v>246</v>
      </c>
      <c r="G152" s="270"/>
      <c r="H152" s="273">
        <v>13.045999999999999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9" t="s">
        <v>244</v>
      </c>
      <c r="AU152" s="279" t="s">
        <v>93</v>
      </c>
      <c r="AV152" s="14" t="s">
        <v>156</v>
      </c>
      <c r="AW152" s="14" t="s">
        <v>38</v>
      </c>
      <c r="AX152" s="14" t="s">
        <v>91</v>
      </c>
      <c r="AY152" s="279" t="s">
        <v>133</v>
      </c>
    </row>
    <row r="153" s="2" customFormat="1" ht="16.5" customHeight="1">
      <c r="A153" s="40"/>
      <c r="B153" s="41"/>
      <c r="C153" s="237" t="s">
        <v>266</v>
      </c>
      <c r="D153" s="237" t="s">
        <v>136</v>
      </c>
      <c r="E153" s="238" t="s">
        <v>267</v>
      </c>
      <c r="F153" s="239" t="s">
        <v>268</v>
      </c>
      <c r="G153" s="240" t="s">
        <v>217</v>
      </c>
      <c r="H153" s="241">
        <v>28.643999999999998</v>
      </c>
      <c r="I153" s="242"/>
      <c r="J153" s="243">
        <f>ROUND(I153*H153,2)</f>
        <v>0</v>
      </c>
      <c r="K153" s="239" t="s">
        <v>140</v>
      </c>
      <c r="L153" s="46"/>
      <c r="M153" s="244" t="s">
        <v>1</v>
      </c>
      <c r="N153" s="245" t="s">
        <v>48</v>
      </c>
      <c r="O153" s="93"/>
      <c r="P153" s="246">
        <f>O153*H153</f>
        <v>0</v>
      </c>
      <c r="Q153" s="246">
        <v>0.0051999999999999998</v>
      </c>
      <c r="R153" s="246">
        <f>Q153*H153</f>
        <v>0.14894879999999999</v>
      </c>
      <c r="S153" s="246">
        <v>0</v>
      </c>
      <c r="T153" s="24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48" t="s">
        <v>156</v>
      </c>
      <c r="AT153" s="248" t="s">
        <v>136</v>
      </c>
      <c r="AU153" s="248" t="s">
        <v>93</v>
      </c>
      <c r="AY153" s="18" t="s">
        <v>133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8" t="s">
        <v>91</v>
      </c>
      <c r="BK153" s="249">
        <f>ROUND(I153*H153,2)</f>
        <v>0</v>
      </c>
      <c r="BL153" s="18" t="s">
        <v>156</v>
      </c>
      <c r="BM153" s="248" t="s">
        <v>269</v>
      </c>
    </row>
    <row r="154" s="2" customFormat="1" ht="16.5" customHeight="1">
      <c r="A154" s="40"/>
      <c r="B154" s="41"/>
      <c r="C154" s="237" t="s">
        <v>270</v>
      </c>
      <c r="D154" s="237" t="s">
        <v>136</v>
      </c>
      <c r="E154" s="238" t="s">
        <v>271</v>
      </c>
      <c r="F154" s="239" t="s">
        <v>272</v>
      </c>
      <c r="G154" s="240" t="s">
        <v>217</v>
      </c>
      <c r="H154" s="241">
        <v>140.93899999999999</v>
      </c>
      <c r="I154" s="242"/>
      <c r="J154" s="243">
        <f>ROUND(I154*H154,2)</f>
        <v>0</v>
      </c>
      <c r="K154" s="239" t="s">
        <v>140</v>
      </c>
      <c r="L154" s="46"/>
      <c r="M154" s="244" t="s">
        <v>1</v>
      </c>
      <c r="N154" s="245" t="s">
        <v>48</v>
      </c>
      <c r="O154" s="93"/>
      <c r="P154" s="246">
        <f>O154*H154</f>
        <v>0</v>
      </c>
      <c r="Q154" s="246">
        <v>0.0073499999999999998</v>
      </c>
      <c r="R154" s="246">
        <f>Q154*H154</f>
        <v>1.03590165</v>
      </c>
      <c r="S154" s="246">
        <v>0</v>
      </c>
      <c r="T154" s="247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48" t="s">
        <v>156</v>
      </c>
      <c r="AT154" s="248" t="s">
        <v>136</v>
      </c>
      <c r="AU154" s="248" t="s">
        <v>93</v>
      </c>
      <c r="AY154" s="18" t="s">
        <v>133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8" t="s">
        <v>91</v>
      </c>
      <c r="BK154" s="249">
        <f>ROUND(I154*H154,2)</f>
        <v>0</v>
      </c>
      <c r="BL154" s="18" t="s">
        <v>156</v>
      </c>
      <c r="BM154" s="248" t="s">
        <v>273</v>
      </c>
    </row>
    <row r="155" s="13" customFormat="1">
      <c r="A155" s="13"/>
      <c r="B155" s="258"/>
      <c r="C155" s="259"/>
      <c r="D155" s="250" t="s">
        <v>244</v>
      </c>
      <c r="E155" s="260" t="s">
        <v>1</v>
      </c>
      <c r="F155" s="261" t="s">
        <v>274</v>
      </c>
      <c r="G155" s="259"/>
      <c r="H155" s="262">
        <v>140.93899999999999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8" t="s">
        <v>244</v>
      </c>
      <c r="AU155" s="268" t="s">
        <v>93</v>
      </c>
      <c r="AV155" s="13" t="s">
        <v>93</v>
      </c>
      <c r="AW155" s="13" t="s">
        <v>38</v>
      </c>
      <c r="AX155" s="13" t="s">
        <v>83</v>
      </c>
      <c r="AY155" s="268" t="s">
        <v>133</v>
      </c>
    </row>
    <row r="156" s="14" customFormat="1">
      <c r="A156" s="14"/>
      <c r="B156" s="269"/>
      <c r="C156" s="270"/>
      <c r="D156" s="250" t="s">
        <v>244</v>
      </c>
      <c r="E156" s="271" t="s">
        <v>1</v>
      </c>
      <c r="F156" s="272" t="s">
        <v>246</v>
      </c>
      <c r="G156" s="270"/>
      <c r="H156" s="273">
        <v>140.93899999999999</v>
      </c>
      <c r="I156" s="274"/>
      <c r="J156" s="270"/>
      <c r="K156" s="270"/>
      <c r="L156" s="275"/>
      <c r="M156" s="276"/>
      <c r="N156" s="277"/>
      <c r="O156" s="277"/>
      <c r="P156" s="277"/>
      <c r="Q156" s="277"/>
      <c r="R156" s="277"/>
      <c r="S156" s="277"/>
      <c r="T156" s="27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9" t="s">
        <v>244</v>
      </c>
      <c r="AU156" s="279" t="s">
        <v>93</v>
      </c>
      <c r="AV156" s="14" t="s">
        <v>156</v>
      </c>
      <c r="AW156" s="14" t="s">
        <v>38</v>
      </c>
      <c r="AX156" s="14" t="s">
        <v>91</v>
      </c>
      <c r="AY156" s="279" t="s">
        <v>133</v>
      </c>
    </row>
    <row r="157" s="2" customFormat="1" ht="16.5" customHeight="1">
      <c r="A157" s="40"/>
      <c r="B157" s="41"/>
      <c r="C157" s="237" t="s">
        <v>8</v>
      </c>
      <c r="D157" s="237" t="s">
        <v>136</v>
      </c>
      <c r="E157" s="238" t="s">
        <v>275</v>
      </c>
      <c r="F157" s="239" t="s">
        <v>276</v>
      </c>
      <c r="G157" s="240" t="s">
        <v>217</v>
      </c>
      <c r="H157" s="241">
        <v>140.93899999999999</v>
      </c>
      <c r="I157" s="242"/>
      <c r="J157" s="243">
        <f>ROUND(I157*H157,2)</f>
        <v>0</v>
      </c>
      <c r="K157" s="239" t="s">
        <v>140</v>
      </c>
      <c r="L157" s="46"/>
      <c r="M157" s="244" t="s">
        <v>1</v>
      </c>
      <c r="N157" s="245" t="s">
        <v>48</v>
      </c>
      <c r="O157" s="93"/>
      <c r="P157" s="246">
        <f>O157*H157</f>
        <v>0</v>
      </c>
      <c r="Q157" s="246">
        <v>0.0247</v>
      </c>
      <c r="R157" s="246">
        <f>Q157*H157</f>
        <v>3.4811932999999997</v>
      </c>
      <c r="S157" s="246">
        <v>0</v>
      </c>
      <c r="T157" s="24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48" t="s">
        <v>156</v>
      </c>
      <c r="AT157" s="248" t="s">
        <v>136</v>
      </c>
      <c r="AU157" s="248" t="s">
        <v>93</v>
      </c>
      <c r="AY157" s="18" t="s">
        <v>133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8" t="s">
        <v>91</v>
      </c>
      <c r="BK157" s="249">
        <f>ROUND(I157*H157,2)</f>
        <v>0</v>
      </c>
      <c r="BL157" s="18" t="s">
        <v>156</v>
      </c>
      <c r="BM157" s="248" t="s">
        <v>277</v>
      </c>
    </row>
    <row r="158" s="13" customFormat="1">
      <c r="A158" s="13"/>
      <c r="B158" s="258"/>
      <c r="C158" s="259"/>
      <c r="D158" s="250" t="s">
        <v>244</v>
      </c>
      <c r="E158" s="260" t="s">
        <v>1</v>
      </c>
      <c r="F158" s="261" t="s">
        <v>274</v>
      </c>
      <c r="G158" s="259"/>
      <c r="H158" s="262">
        <v>140.93899999999999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244</v>
      </c>
      <c r="AU158" s="268" t="s">
        <v>93</v>
      </c>
      <c r="AV158" s="13" t="s">
        <v>93</v>
      </c>
      <c r="AW158" s="13" t="s">
        <v>38</v>
      </c>
      <c r="AX158" s="13" t="s">
        <v>83</v>
      </c>
      <c r="AY158" s="268" t="s">
        <v>133</v>
      </c>
    </row>
    <row r="159" s="14" customFormat="1">
      <c r="A159" s="14"/>
      <c r="B159" s="269"/>
      <c r="C159" s="270"/>
      <c r="D159" s="250" t="s">
        <v>244</v>
      </c>
      <c r="E159" s="271" t="s">
        <v>1</v>
      </c>
      <c r="F159" s="272" t="s">
        <v>246</v>
      </c>
      <c r="G159" s="270"/>
      <c r="H159" s="273">
        <v>140.93899999999999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9" t="s">
        <v>244</v>
      </c>
      <c r="AU159" s="279" t="s">
        <v>93</v>
      </c>
      <c r="AV159" s="14" t="s">
        <v>156</v>
      </c>
      <c r="AW159" s="14" t="s">
        <v>38</v>
      </c>
      <c r="AX159" s="14" t="s">
        <v>91</v>
      </c>
      <c r="AY159" s="279" t="s">
        <v>133</v>
      </c>
    </row>
    <row r="160" s="2" customFormat="1" ht="16.5" customHeight="1">
      <c r="A160" s="40"/>
      <c r="B160" s="41"/>
      <c r="C160" s="237" t="s">
        <v>278</v>
      </c>
      <c r="D160" s="237" t="s">
        <v>136</v>
      </c>
      <c r="E160" s="238" t="s">
        <v>279</v>
      </c>
      <c r="F160" s="239" t="s">
        <v>280</v>
      </c>
      <c r="G160" s="240" t="s">
        <v>217</v>
      </c>
      <c r="H160" s="241">
        <v>281.87799999999999</v>
      </c>
      <c r="I160" s="242"/>
      <c r="J160" s="243">
        <f>ROUND(I160*H160,2)</f>
        <v>0</v>
      </c>
      <c r="K160" s="239" t="s">
        <v>140</v>
      </c>
      <c r="L160" s="46"/>
      <c r="M160" s="244" t="s">
        <v>1</v>
      </c>
      <c r="N160" s="245" t="s">
        <v>48</v>
      </c>
      <c r="O160" s="93"/>
      <c r="P160" s="246">
        <f>O160*H160</f>
        <v>0</v>
      </c>
      <c r="Q160" s="246">
        <v>0.010500000000000001</v>
      </c>
      <c r="R160" s="246">
        <f>Q160*H160</f>
        <v>2.9597190000000002</v>
      </c>
      <c r="S160" s="246">
        <v>0</v>
      </c>
      <c r="T160" s="247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48" t="s">
        <v>156</v>
      </c>
      <c r="AT160" s="248" t="s">
        <v>136</v>
      </c>
      <c r="AU160" s="248" t="s">
        <v>93</v>
      </c>
      <c r="AY160" s="18" t="s">
        <v>133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8" t="s">
        <v>91</v>
      </c>
      <c r="BK160" s="249">
        <f>ROUND(I160*H160,2)</f>
        <v>0</v>
      </c>
      <c r="BL160" s="18" t="s">
        <v>156</v>
      </c>
      <c r="BM160" s="248" t="s">
        <v>281</v>
      </c>
    </row>
    <row r="161" s="13" customFormat="1">
      <c r="A161" s="13"/>
      <c r="B161" s="258"/>
      <c r="C161" s="259"/>
      <c r="D161" s="250" t="s">
        <v>244</v>
      </c>
      <c r="E161" s="259"/>
      <c r="F161" s="261" t="s">
        <v>282</v>
      </c>
      <c r="G161" s="259"/>
      <c r="H161" s="262">
        <v>281.87799999999999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8" t="s">
        <v>244</v>
      </c>
      <c r="AU161" s="268" t="s">
        <v>93</v>
      </c>
      <c r="AV161" s="13" t="s">
        <v>93</v>
      </c>
      <c r="AW161" s="13" t="s">
        <v>4</v>
      </c>
      <c r="AX161" s="13" t="s">
        <v>91</v>
      </c>
      <c r="AY161" s="268" t="s">
        <v>133</v>
      </c>
    </row>
    <row r="162" s="2" customFormat="1" ht="16.5" customHeight="1">
      <c r="A162" s="40"/>
      <c r="B162" s="41"/>
      <c r="C162" s="237" t="s">
        <v>283</v>
      </c>
      <c r="D162" s="237" t="s">
        <v>136</v>
      </c>
      <c r="E162" s="238" t="s">
        <v>284</v>
      </c>
      <c r="F162" s="239" t="s">
        <v>285</v>
      </c>
      <c r="G162" s="240" t="s">
        <v>286</v>
      </c>
      <c r="H162" s="241">
        <v>23.719999999999999</v>
      </c>
      <c r="I162" s="242"/>
      <c r="J162" s="243">
        <f>ROUND(I162*H162,2)</f>
        <v>0</v>
      </c>
      <c r="K162" s="239" t="s">
        <v>140</v>
      </c>
      <c r="L162" s="46"/>
      <c r="M162" s="244" t="s">
        <v>1</v>
      </c>
      <c r="N162" s="245" t="s">
        <v>48</v>
      </c>
      <c r="O162" s="93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48" t="s">
        <v>156</v>
      </c>
      <c r="AT162" s="248" t="s">
        <v>136</v>
      </c>
      <c r="AU162" s="248" t="s">
        <v>93</v>
      </c>
      <c r="AY162" s="18" t="s">
        <v>133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8" t="s">
        <v>91</v>
      </c>
      <c r="BK162" s="249">
        <f>ROUND(I162*H162,2)</f>
        <v>0</v>
      </c>
      <c r="BL162" s="18" t="s">
        <v>156</v>
      </c>
      <c r="BM162" s="248" t="s">
        <v>287</v>
      </c>
    </row>
    <row r="163" s="13" customFormat="1">
      <c r="A163" s="13"/>
      <c r="B163" s="258"/>
      <c r="C163" s="259"/>
      <c r="D163" s="250" t="s">
        <v>244</v>
      </c>
      <c r="E163" s="260" t="s">
        <v>1</v>
      </c>
      <c r="F163" s="261" t="s">
        <v>288</v>
      </c>
      <c r="G163" s="259"/>
      <c r="H163" s="262">
        <v>23.719999999999999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8" t="s">
        <v>244</v>
      </c>
      <c r="AU163" s="268" t="s">
        <v>93</v>
      </c>
      <c r="AV163" s="13" t="s">
        <v>93</v>
      </c>
      <c r="AW163" s="13" t="s">
        <v>38</v>
      </c>
      <c r="AX163" s="13" t="s">
        <v>83</v>
      </c>
      <c r="AY163" s="268" t="s">
        <v>133</v>
      </c>
    </row>
    <row r="164" s="14" customFormat="1">
      <c r="A164" s="14"/>
      <c r="B164" s="269"/>
      <c r="C164" s="270"/>
      <c r="D164" s="250" t="s">
        <v>244</v>
      </c>
      <c r="E164" s="271" t="s">
        <v>1</v>
      </c>
      <c r="F164" s="272" t="s">
        <v>246</v>
      </c>
      <c r="G164" s="270"/>
      <c r="H164" s="273">
        <v>23.719999999999999</v>
      </c>
      <c r="I164" s="274"/>
      <c r="J164" s="270"/>
      <c r="K164" s="270"/>
      <c r="L164" s="275"/>
      <c r="M164" s="276"/>
      <c r="N164" s="277"/>
      <c r="O164" s="277"/>
      <c r="P164" s="277"/>
      <c r="Q164" s="277"/>
      <c r="R164" s="277"/>
      <c r="S164" s="277"/>
      <c r="T164" s="27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9" t="s">
        <v>244</v>
      </c>
      <c r="AU164" s="279" t="s">
        <v>93</v>
      </c>
      <c r="AV164" s="14" t="s">
        <v>156</v>
      </c>
      <c r="AW164" s="14" t="s">
        <v>38</v>
      </c>
      <c r="AX164" s="14" t="s">
        <v>91</v>
      </c>
      <c r="AY164" s="279" t="s">
        <v>133</v>
      </c>
    </row>
    <row r="165" s="2" customFormat="1" ht="16.5" customHeight="1">
      <c r="A165" s="40"/>
      <c r="B165" s="41"/>
      <c r="C165" s="280" t="s">
        <v>289</v>
      </c>
      <c r="D165" s="280" t="s">
        <v>290</v>
      </c>
      <c r="E165" s="281" t="s">
        <v>291</v>
      </c>
      <c r="F165" s="282" t="s">
        <v>292</v>
      </c>
      <c r="G165" s="283" t="s">
        <v>286</v>
      </c>
      <c r="H165" s="284">
        <v>26.091999999999999</v>
      </c>
      <c r="I165" s="285"/>
      <c r="J165" s="286">
        <f>ROUND(I165*H165,2)</f>
        <v>0</v>
      </c>
      <c r="K165" s="282" t="s">
        <v>140</v>
      </c>
      <c r="L165" s="287"/>
      <c r="M165" s="288" t="s">
        <v>1</v>
      </c>
      <c r="N165" s="289" t="s">
        <v>48</v>
      </c>
      <c r="O165" s="93"/>
      <c r="P165" s="246">
        <f>O165*H165</f>
        <v>0</v>
      </c>
      <c r="Q165" s="246">
        <v>3.0000000000000001E-05</v>
      </c>
      <c r="R165" s="246">
        <f>Q165*H165</f>
        <v>0.00078275999999999997</v>
      </c>
      <c r="S165" s="246">
        <v>0</v>
      </c>
      <c r="T165" s="247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48" t="s">
        <v>180</v>
      </c>
      <c r="AT165" s="248" t="s">
        <v>290</v>
      </c>
      <c r="AU165" s="248" t="s">
        <v>93</v>
      </c>
      <c r="AY165" s="18" t="s">
        <v>133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8" t="s">
        <v>91</v>
      </c>
      <c r="BK165" s="249">
        <f>ROUND(I165*H165,2)</f>
        <v>0</v>
      </c>
      <c r="BL165" s="18" t="s">
        <v>156</v>
      </c>
      <c r="BM165" s="248" t="s">
        <v>293</v>
      </c>
    </row>
    <row r="166" s="13" customFormat="1">
      <c r="A166" s="13"/>
      <c r="B166" s="258"/>
      <c r="C166" s="259"/>
      <c r="D166" s="250" t="s">
        <v>244</v>
      </c>
      <c r="E166" s="259"/>
      <c r="F166" s="261" t="s">
        <v>294</v>
      </c>
      <c r="G166" s="259"/>
      <c r="H166" s="262">
        <v>26.091999999999999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8" t="s">
        <v>244</v>
      </c>
      <c r="AU166" s="268" t="s">
        <v>93</v>
      </c>
      <c r="AV166" s="13" t="s">
        <v>93</v>
      </c>
      <c r="AW166" s="13" t="s">
        <v>4</v>
      </c>
      <c r="AX166" s="13" t="s">
        <v>91</v>
      </c>
      <c r="AY166" s="268" t="s">
        <v>133</v>
      </c>
    </row>
    <row r="167" s="2" customFormat="1" ht="16.5" customHeight="1">
      <c r="A167" s="40"/>
      <c r="B167" s="41"/>
      <c r="C167" s="237" t="s">
        <v>295</v>
      </c>
      <c r="D167" s="237" t="s">
        <v>136</v>
      </c>
      <c r="E167" s="238" t="s">
        <v>296</v>
      </c>
      <c r="F167" s="239" t="s">
        <v>297</v>
      </c>
      <c r="G167" s="240" t="s">
        <v>217</v>
      </c>
      <c r="H167" s="241">
        <v>5.5330000000000004</v>
      </c>
      <c r="I167" s="242"/>
      <c r="J167" s="243">
        <f>ROUND(I167*H167,2)</f>
        <v>0</v>
      </c>
      <c r="K167" s="239" t="s">
        <v>140</v>
      </c>
      <c r="L167" s="46"/>
      <c r="M167" s="244" t="s">
        <v>1</v>
      </c>
      <c r="N167" s="245" t="s">
        <v>48</v>
      </c>
      <c r="O167" s="93"/>
      <c r="P167" s="246">
        <f>O167*H167</f>
        <v>0</v>
      </c>
      <c r="Q167" s="246">
        <v>0.105</v>
      </c>
      <c r="R167" s="246">
        <f>Q167*H167</f>
        <v>0.58096500000000006</v>
      </c>
      <c r="S167" s="246">
        <v>0</v>
      </c>
      <c r="T167" s="24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8" t="s">
        <v>156</v>
      </c>
      <c r="AT167" s="248" t="s">
        <v>136</v>
      </c>
      <c r="AU167" s="248" t="s">
        <v>93</v>
      </c>
      <c r="AY167" s="18" t="s">
        <v>133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8" t="s">
        <v>91</v>
      </c>
      <c r="BK167" s="249">
        <f>ROUND(I167*H167,2)</f>
        <v>0</v>
      </c>
      <c r="BL167" s="18" t="s">
        <v>156</v>
      </c>
      <c r="BM167" s="248" t="s">
        <v>298</v>
      </c>
    </row>
    <row r="168" s="13" customFormat="1">
      <c r="A168" s="13"/>
      <c r="B168" s="258"/>
      <c r="C168" s="259"/>
      <c r="D168" s="250" t="s">
        <v>244</v>
      </c>
      <c r="E168" s="260" t="s">
        <v>1</v>
      </c>
      <c r="F168" s="261" t="s">
        <v>299</v>
      </c>
      <c r="G168" s="259"/>
      <c r="H168" s="262">
        <v>5.5330000000000004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8" t="s">
        <v>244</v>
      </c>
      <c r="AU168" s="268" t="s">
        <v>93</v>
      </c>
      <c r="AV168" s="13" t="s">
        <v>93</v>
      </c>
      <c r="AW168" s="13" t="s">
        <v>38</v>
      </c>
      <c r="AX168" s="13" t="s">
        <v>83</v>
      </c>
      <c r="AY168" s="268" t="s">
        <v>133</v>
      </c>
    </row>
    <row r="169" s="14" customFormat="1">
      <c r="A169" s="14"/>
      <c r="B169" s="269"/>
      <c r="C169" s="270"/>
      <c r="D169" s="250" t="s">
        <v>244</v>
      </c>
      <c r="E169" s="271" t="s">
        <v>1</v>
      </c>
      <c r="F169" s="272" t="s">
        <v>246</v>
      </c>
      <c r="G169" s="270"/>
      <c r="H169" s="273">
        <v>5.5330000000000004</v>
      </c>
      <c r="I169" s="274"/>
      <c r="J169" s="270"/>
      <c r="K169" s="270"/>
      <c r="L169" s="275"/>
      <c r="M169" s="276"/>
      <c r="N169" s="277"/>
      <c r="O169" s="277"/>
      <c r="P169" s="277"/>
      <c r="Q169" s="277"/>
      <c r="R169" s="277"/>
      <c r="S169" s="277"/>
      <c r="T169" s="27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9" t="s">
        <v>244</v>
      </c>
      <c r="AU169" s="279" t="s">
        <v>93</v>
      </c>
      <c r="AV169" s="14" t="s">
        <v>156</v>
      </c>
      <c r="AW169" s="14" t="s">
        <v>38</v>
      </c>
      <c r="AX169" s="14" t="s">
        <v>91</v>
      </c>
      <c r="AY169" s="279" t="s">
        <v>133</v>
      </c>
    </row>
    <row r="170" s="2" customFormat="1" ht="16.5" customHeight="1">
      <c r="A170" s="40"/>
      <c r="B170" s="41"/>
      <c r="C170" s="237" t="s">
        <v>300</v>
      </c>
      <c r="D170" s="237" t="s">
        <v>136</v>
      </c>
      <c r="E170" s="238" t="s">
        <v>301</v>
      </c>
      <c r="F170" s="239" t="s">
        <v>302</v>
      </c>
      <c r="G170" s="240" t="s">
        <v>217</v>
      </c>
      <c r="H170" s="241">
        <v>11.066000000000001</v>
      </c>
      <c r="I170" s="242"/>
      <c r="J170" s="243">
        <f>ROUND(I170*H170,2)</f>
        <v>0</v>
      </c>
      <c r="K170" s="239" t="s">
        <v>140</v>
      </c>
      <c r="L170" s="46"/>
      <c r="M170" s="244" t="s">
        <v>1</v>
      </c>
      <c r="N170" s="245" t="s">
        <v>48</v>
      </c>
      <c r="O170" s="93"/>
      <c r="P170" s="246">
        <f>O170*H170</f>
        <v>0</v>
      </c>
      <c r="Q170" s="246">
        <v>0.010200000000000001</v>
      </c>
      <c r="R170" s="246">
        <f>Q170*H170</f>
        <v>0.11287320000000002</v>
      </c>
      <c r="S170" s="246">
        <v>0</v>
      </c>
      <c r="T170" s="24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48" t="s">
        <v>156</v>
      </c>
      <c r="AT170" s="248" t="s">
        <v>136</v>
      </c>
      <c r="AU170" s="248" t="s">
        <v>93</v>
      </c>
      <c r="AY170" s="18" t="s">
        <v>133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8" t="s">
        <v>91</v>
      </c>
      <c r="BK170" s="249">
        <f>ROUND(I170*H170,2)</f>
        <v>0</v>
      </c>
      <c r="BL170" s="18" t="s">
        <v>156</v>
      </c>
      <c r="BM170" s="248" t="s">
        <v>303</v>
      </c>
    </row>
    <row r="171" s="13" customFormat="1">
      <c r="A171" s="13"/>
      <c r="B171" s="258"/>
      <c r="C171" s="259"/>
      <c r="D171" s="250" t="s">
        <v>244</v>
      </c>
      <c r="E171" s="260" t="s">
        <v>1</v>
      </c>
      <c r="F171" s="261" t="s">
        <v>304</v>
      </c>
      <c r="G171" s="259"/>
      <c r="H171" s="262">
        <v>11.066000000000001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244</v>
      </c>
      <c r="AU171" s="268" t="s">
        <v>93</v>
      </c>
      <c r="AV171" s="13" t="s">
        <v>93</v>
      </c>
      <c r="AW171" s="13" t="s">
        <v>38</v>
      </c>
      <c r="AX171" s="13" t="s">
        <v>83</v>
      </c>
      <c r="AY171" s="268" t="s">
        <v>133</v>
      </c>
    </row>
    <row r="172" s="14" customFormat="1">
      <c r="A172" s="14"/>
      <c r="B172" s="269"/>
      <c r="C172" s="270"/>
      <c r="D172" s="250" t="s">
        <v>244</v>
      </c>
      <c r="E172" s="271" t="s">
        <v>1</v>
      </c>
      <c r="F172" s="272" t="s">
        <v>246</v>
      </c>
      <c r="G172" s="270"/>
      <c r="H172" s="273">
        <v>11.066000000000001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9" t="s">
        <v>244</v>
      </c>
      <c r="AU172" s="279" t="s">
        <v>93</v>
      </c>
      <c r="AV172" s="14" t="s">
        <v>156</v>
      </c>
      <c r="AW172" s="14" t="s">
        <v>38</v>
      </c>
      <c r="AX172" s="14" t="s">
        <v>91</v>
      </c>
      <c r="AY172" s="279" t="s">
        <v>133</v>
      </c>
    </row>
    <row r="173" s="12" customFormat="1" ht="22.8" customHeight="1">
      <c r="A173" s="12"/>
      <c r="B173" s="221"/>
      <c r="C173" s="222"/>
      <c r="D173" s="223" t="s">
        <v>82</v>
      </c>
      <c r="E173" s="235" t="s">
        <v>187</v>
      </c>
      <c r="F173" s="235" t="s">
        <v>305</v>
      </c>
      <c r="G173" s="222"/>
      <c r="H173" s="222"/>
      <c r="I173" s="225"/>
      <c r="J173" s="236">
        <f>BK173</f>
        <v>0</v>
      </c>
      <c r="K173" s="222"/>
      <c r="L173" s="227"/>
      <c r="M173" s="228"/>
      <c r="N173" s="229"/>
      <c r="O173" s="229"/>
      <c r="P173" s="230">
        <f>SUM(P174:P210)</f>
        <v>0</v>
      </c>
      <c r="Q173" s="229"/>
      <c r="R173" s="230">
        <f>SUM(R174:R210)</f>
        <v>0.0020174999999999998</v>
      </c>
      <c r="S173" s="229"/>
      <c r="T173" s="231">
        <f>SUM(T174:T210)</f>
        <v>13.776534999999999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32" t="s">
        <v>91</v>
      </c>
      <c r="AT173" s="233" t="s">
        <v>82</v>
      </c>
      <c r="AU173" s="233" t="s">
        <v>91</v>
      </c>
      <c r="AY173" s="232" t="s">
        <v>133</v>
      </c>
      <c r="BK173" s="234">
        <f>SUM(BK174:BK210)</f>
        <v>0</v>
      </c>
    </row>
    <row r="174" s="2" customFormat="1" ht="16.5" customHeight="1">
      <c r="A174" s="40"/>
      <c r="B174" s="41"/>
      <c r="C174" s="237" t="s">
        <v>7</v>
      </c>
      <c r="D174" s="237" t="s">
        <v>136</v>
      </c>
      <c r="E174" s="238" t="s">
        <v>306</v>
      </c>
      <c r="F174" s="239" t="s">
        <v>307</v>
      </c>
      <c r="G174" s="240" t="s">
        <v>286</v>
      </c>
      <c r="H174" s="241">
        <v>14.93</v>
      </c>
      <c r="I174" s="242"/>
      <c r="J174" s="243">
        <f>ROUND(I174*H174,2)</f>
        <v>0</v>
      </c>
      <c r="K174" s="239" t="s">
        <v>140</v>
      </c>
      <c r="L174" s="46"/>
      <c r="M174" s="244" t="s">
        <v>1</v>
      </c>
      <c r="N174" s="245" t="s">
        <v>48</v>
      </c>
      <c r="O174" s="93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48" t="s">
        <v>156</v>
      </c>
      <c r="AT174" s="248" t="s">
        <v>136</v>
      </c>
      <c r="AU174" s="248" t="s">
        <v>93</v>
      </c>
      <c r="AY174" s="18" t="s">
        <v>133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8" t="s">
        <v>91</v>
      </c>
      <c r="BK174" s="249">
        <f>ROUND(I174*H174,2)</f>
        <v>0</v>
      </c>
      <c r="BL174" s="18" t="s">
        <v>156</v>
      </c>
      <c r="BM174" s="248" t="s">
        <v>308</v>
      </c>
    </row>
    <row r="175" s="2" customFormat="1" ht="16.5" customHeight="1">
      <c r="A175" s="40"/>
      <c r="B175" s="41"/>
      <c r="C175" s="237" t="s">
        <v>309</v>
      </c>
      <c r="D175" s="237" t="s">
        <v>136</v>
      </c>
      <c r="E175" s="238" t="s">
        <v>310</v>
      </c>
      <c r="F175" s="239" t="s">
        <v>311</v>
      </c>
      <c r="G175" s="240" t="s">
        <v>286</v>
      </c>
      <c r="H175" s="241">
        <v>298.60000000000002</v>
      </c>
      <c r="I175" s="242"/>
      <c r="J175" s="243">
        <f>ROUND(I175*H175,2)</f>
        <v>0</v>
      </c>
      <c r="K175" s="239" t="s">
        <v>140</v>
      </c>
      <c r="L175" s="46"/>
      <c r="M175" s="244" t="s">
        <v>1</v>
      </c>
      <c r="N175" s="245" t="s">
        <v>48</v>
      </c>
      <c r="O175" s="93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48" t="s">
        <v>156</v>
      </c>
      <c r="AT175" s="248" t="s">
        <v>136</v>
      </c>
      <c r="AU175" s="248" t="s">
        <v>93</v>
      </c>
      <c r="AY175" s="18" t="s">
        <v>133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8" t="s">
        <v>91</v>
      </c>
      <c r="BK175" s="249">
        <f>ROUND(I175*H175,2)</f>
        <v>0</v>
      </c>
      <c r="BL175" s="18" t="s">
        <v>156</v>
      </c>
      <c r="BM175" s="248" t="s">
        <v>312</v>
      </c>
    </row>
    <row r="176" s="13" customFormat="1">
      <c r="A176" s="13"/>
      <c r="B176" s="258"/>
      <c r="C176" s="259"/>
      <c r="D176" s="250" t="s">
        <v>244</v>
      </c>
      <c r="E176" s="259"/>
      <c r="F176" s="261" t="s">
        <v>313</v>
      </c>
      <c r="G176" s="259"/>
      <c r="H176" s="262">
        <v>298.60000000000002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8" t="s">
        <v>244</v>
      </c>
      <c r="AU176" s="268" t="s">
        <v>93</v>
      </c>
      <c r="AV176" s="13" t="s">
        <v>93</v>
      </c>
      <c r="AW176" s="13" t="s">
        <v>4</v>
      </c>
      <c r="AX176" s="13" t="s">
        <v>91</v>
      </c>
      <c r="AY176" s="268" t="s">
        <v>133</v>
      </c>
    </row>
    <row r="177" s="2" customFormat="1" ht="16.5" customHeight="1">
      <c r="A177" s="40"/>
      <c r="B177" s="41"/>
      <c r="C177" s="237" t="s">
        <v>314</v>
      </c>
      <c r="D177" s="237" t="s">
        <v>136</v>
      </c>
      <c r="E177" s="238" t="s">
        <v>315</v>
      </c>
      <c r="F177" s="239" t="s">
        <v>316</v>
      </c>
      <c r="G177" s="240" t="s">
        <v>286</v>
      </c>
      <c r="H177" s="241">
        <v>14.93</v>
      </c>
      <c r="I177" s="242"/>
      <c r="J177" s="243">
        <f>ROUND(I177*H177,2)</f>
        <v>0</v>
      </c>
      <c r="K177" s="239" t="s">
        <v>140</v>
      </c>
      <c r="L177" s="46"/>
      <c r="M177" s="244" t="s">
        <v>1</v>
      </c>
      <c r="N177" s="245" t="s">
        <v>48</v>
      </c>
      <c r="O177" s="93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48" t="s">
        <v>156</v>
      </c>
      <c r="AT177" s="248" t="s">
        <v>136</v>
      </c>
      <c r="AU177" s="248" t="s">
        <v>93</v>
      </c>
      <c r="AY177" s="18" t="s">
        <v>133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8" t="s">
        <v>91</v>
      </c>
      <c r="BK177" s="249">
        <f>ROUND(I177*H177,2)</f>
        <v>0</v>
      </c>
      <c r="BL177" s="18" t="s">
        <v>156</v>
      </c>
      <c r="BM177" s="248" t="s">
        <v>317</v>
      </c>
    </row>
    <row r="178" s="2" customFormat="1" ht="16.5" customHeight="1">
      <c r="A178" s="40"/>
      <c r="B178" s="41"/>
      <c r="C178" s="237" t="s">
        <v>318</v>
      </c>
      <c r="D178" s="237" t="s">
        <v>136</v>
      </c>
      <c r="E178" s="238" t="s">
        <v>319</v>
      </c>
      <c r="F178" s="239" t="s">
        <v>320</v>
      </c>
      <c r="G178" s="240" t="s">
        <v>230</v>
      </c>
      <c r="H178" s="241">
        <v>1</v>
      </c>
      <c r="I178" s="242"/>
      <c r="J178" s="243">
        <f>ROUND(I178*H178,2)</f>
        <v>0</v>
      </c>
      <c r="K178" s="239" t="s">
        <v>231</v>
      </c>
      <c r="L178" s="46"/>
      <c r="M178" s="244" t="s">
        <v>1</v>
      </c>
      <c r="N178" s="245" t="s">
        <v>48</v>
      </c>
      <c r="O178" s="93"/>
      <c r="P178" s="246">
        <f>O178*H178</f>
        <v>0</v>
      </c>
      <c r="Q178" s="246">
        <v>0.00018000000000000001</v>
      </c>
      <c r="R178" s="246">
        <f>Q178*H178</f>
        <v>0.00018000000000000001</v>
      </c>
      <c r="S178" s="246">
        <v>0</v>
      </c>
      <c r="T178" s="24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48" t="s">
        <v>156</v>
      </c>
      <c r="AT178" s="248" t="s">
        <v>136</v>
      </c>
      <c r="AU178" s="248" t="s">
        <v>93</v>
      </c>
      <c r="AY178" s="18" t="s">
        <v>133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8" t="s">
        <v>91</v>
      </c>
      <c r="BK178" s="249">
        <f>ROUND(I178*H178,2)</f>
        <v>0</v>
      </c>
      <c r="BL178" s="18" t="s">
        <v>156</v>
      </c>
      <c r="BM178" s="248" t="s">
        <v>321</v>
      </c>
    </row>
    <row r="179" s="2" customFormat="1">
      <c r="A179" s="40"/>
      <c r="B179" s="41"/>
      <c r="C179" s="42"/>
      <c r="D179" s="250" t="s">
        <v>143</v>
      </c>
      <c r="E179" s="42"/>
      <c r="F179" s="251" t="s">
        <v>322</v>
      </c>
      <c r="G179" s="42"/>
      <c r="H179" s="42"/>
      <c r="I179" s="146"/>
      <c r="J179" s="42"/>
      <c r="K179" s="42"/>
      <c r="L179" s="46"/>
      <c r="M179" s="252"/>
      <c r="N179" s="253"/>
      <c r="O179" s="93"/>
      <c r="P179" s="93"/>
      <c r="Q179" s="93"/>
      <c r="R179" s="93"/>
      <c r="S179" s="93"/>
      <c r="T179" s="94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8" t="s">
        <v>143</v>
      </c>
      <c r="AU179" s="18" t="s">
        <v>93</v>
      </c>
    </row>
    <row r="180" s="2" customFormat="1" ht="16.5" customHeight="1">
      <c r="A180" s="40"/>
      <c r="B180" s="41"/>
      <c r="C180" s="237" t="s">
        <v>323</v>
      </c>
      <c r="D180" s="237" t="s">
        <v>136</v>
      </c>
      <c r="E180" s="238" t="s">
        <v>324</v>
      </c>
      <c r="F180" s="239" t="s">
        <v>325</v>
      </c>
      <c r="G180" s="240" t="s">
        <v>222</v>
      </c>
      <c r="H180" s="241">
        <v>0.29999999999999999</v>
      </c>
      <c r="I180" s="242"/>
      <c r="J180" s="243">
        <f>ROUND(I180*H180,2)</f>
        <v>0</v>
      </c>
      <c r="K180" s="239" t="s">
        <v>140</v>
      </c>
      <c r="L180" s="46"/>
      <c r="M180" s="244" t="s">
        <v>1</v>
      </c>
      <c r="N180" s="245" t="s">
        <v>48</v>
      </c>
      <c r="O180" s="93"/>
      <c r="P180" s="246">
        <f>O180*H180</f>
        <v>0</v>
      </c>
      <c r="Q180" s="246">
        <v>0</v>
      </c>
      <c r="R180" s="246">
        <f>Q180*H180</f>
        <v>0</v>
      </c>
      <c r="S180" s="246">
        <v>1.8</v>
      </c>
      <c r="T180" s="247">
        <f>S180*H180</f>
        <v>0.54000000000000004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8" t="s">
        <v>156</v>
      </c>
      <c r="AT180" s="248" t="s">
        <v>136</v>
      </c>
      <c r="AU180" s="248" t="s">
        <v>93</v>
      </c>
      <c r="AY180" s="18" t="s">
        <v>133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8" t="s">
        <v>91</v>
      </c>
      <c r="BK180" s="249">
        <f>ROUND(I180*H180,2)</f>
        <v>0</v>
      </c>
      <c r="BL180" s="18" t="s">
        <v>156</v>
      </c>
      <c r="BM180" s="248" t="s">
        <v>326</v>
      </c>
    </row>
    <row r="181" s="2" customFormat="1" ht="16.5" customHeight="1">
      <c r="A181" s="40"/>
      <c r="B181" s="41"/>
      <c r="C181" s="237" t="s">
        <v>327</v>
      </c>
      <c r="D181" s="237" t="s">
        <v>136</v>
      </c>
      <c r="E181" s="238" t="s">
        <v>328</v>
      </c>
      <c r="F181" s="239" t="s">
        <v>329</v>
      </c>
      <c r="G181" s="240" t="s">
        <v>222</v>
      </c>
      <c r="H181" s="241">
        <v>0.996</v>
      </c>
      <c r="I181" s="242"/>
      <c r="J181" s="243">
        <f>ROUND(I181*H181,2)</f>
        <v>0</v>
      </c>
      <c r="K181" s="239" t="s">
        <v>140</v>
      </c>
      <c r="L181" s="46"/>
      <c r="M181" s="244" t="s">
        <v>1</v>
      </c>
      <c r="N181" s="245" t="s">
        <v>48</v>
      </c>
      <c r="O181" s="93"/>
      <c r="P181" s="246">
        <f>O181*H181</f>
        <v>0</v>
      </c>
      <c r="Q181" s="246">
        <v>0</v>
      </c>
      <c r="R181" s="246">
        <f>Q181*H181</f>
        <v>0</v>
      </c>
      <c r="S181" s="246">
        <v>2.3999999999999999</v>
      </c>
      <c r="T181" s="247">
        <f>S181*H181</f>
        <v>2.3904000000000001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48" t="s">
        <v>156</v>
      </c>
      <c r="AT181" s="248" t="s">
        <v>136</v>
      </c>
      <c r="AU181" s="248" t="s">
        <v>93</v>
      </c>
      <c r="AY181" s="18" t="s">
        <v>133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8" t="s">
        <v>91</v>
      </c>
      <c r="BK181" s="249">
        <f>ROUND(I181*H181,2)</f>
        <v>0</v>
      </c>
      <c r="BL181" s="18" t="s">
        <v>156</v>
      </c>
      <c r="BM181" s="248" t="s">
        <v>330</v>
      </c>
    </row>
    <row r="182" s="13" customFormat="1">
      <c r="A182" s="13"/>
      <c r="B182" s="258"/>
      <c r="C182" s="259"/>
      <c r="D182" s="250" t="s">
        <v>244</v>
      </c>
      <c r="E182" s="260" t="s">
        <v>1</v>
      </c>
      <c r="F182" s="261" t="s">
        <v>331</v>
      </c>
      <c r="G182" s="259"/>
      <c r="H182" s="262">
        <v>0.17699999999999999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8" t="s">
        <v>244</v>
      </c>
      <c r="AU182" s="268" t="s">
        <v>93</v>
      </c>
      <c r="AV182" s="13" t="s">
        <v>93</v>
      </c>
      <c r="AW182" s="13" t="s">
        <v>38</v>
      </c>
      <c r="AX182" s="13" t="s">
        <v>83</v>
      </c>
      <c r="AY182" s="268" t="s">
        <v>133</v>
      </c>
    </row>
    <row r="183" s="13" customFormat="1">
      <c r="A183" s="13"/>
      <c r="B183" s="258"/>
      <c r="C183" s="259"/>
      <c r="D183" s="250" t="s">
        <v>244</v>
      </c>
      <c r="E183" s="260" t="s">
        <v>1</v>
      </c>
      <c r="F183" s="261" t="s">
        <v>332</v>
      </c>
      <c r="G183" s="259"/>
      <c r="H183" s="262">
        <v>0.81899999999999995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244</v>
      </c>
      <c r="AU183" s="268" t="s">
        <v>93</v>
      </c>
      <c r="AV183" s="13" t="s">
        <v>93</v>
      </c>
      <c r="AW183" s="13" t="s">
        <v>38</v>
      </c>
      <c r="AX183" s="13" t="s">
        <v>83</v>
      </c>
      <c r="AY183" s="268" t="s">
        <v>133</v>
      </c>
    </row>
    <row r="184" s="14" customFormat="1">
      <c r="A184" s="14"/>
      <c r="B184" s="269"/>
      <c r="C184" s="270"/>
      <c r="D184" s="250" t="s">
        <v>244</v>
      </c>
      <c r="E184" s="271" t="s">
        <v>1</v>
      </c>
      <c r="F184" s="272" t="s">
        <v>246</v>
      </c>
      <c r="G184" s="270"/>
      <c r="H184" s="273">
        <v>0.996</v>
      </c>
      <c r="I184" s="274"/>
      <c r="J184" s="270"/>
      <c r="K184" s="270"/>
      <c r="L184" s="275"/>
      <c r="M184" s="276"/>
      <c r="N184" s="277"/>
      <c r="O184" s="277"/>
      <c r="P184" s="277"/>
      <c r="Q184" s="277"/>
      <c r="R184" s="277"/>
      <c r="S184" s="277"/>
      <c r="T184" s="27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9" t="s">
        <v>244</v>
      </c>
      <c r="AU184" s="279" t="s">
        <v>93</v>
      </c>
      <c r="AV184" s="14" t="s">
        <v>156</v>
      </c>
      <c r="AW184" s="14" t="s">
        <v>38</v>
      </c>
      <c r="AX184" s="14" t="s">
        <v>91</v>
      </c>
      <c r="AY184" s="279" t="s">
        <v>133</v>
      </c>
    </row>
    <row r="185" s="2" customFormat="1" ht="16.5" customHeight="1">
      <c r="A185" s="40"/>
      <c r="B185" s="41"/>
      <c r="C185" s="237" t="s">
        <v>333</v>
      </c>
      <c r="D185" s="237" t="s">
        <v>136</v>
      </c>
      <c r="E185" s="238" t="s">
        <v>334</v>
      </c>
      <c r="F185" s="239" t="s">
        <v>335</v>
      </c>
      <c r="G185" s="240" t="s">
        <v>217</v>
      </c>
      <c r="H185" s="241">
        <v>5.5330000000000004</v>
      </c>
      <c r="I185" s="242"/>
      <c r="J185" s="243">
        <f>ROUND(I185*H185,2)</f>
        <v>0</v>
      </c>
      <c r="K185" s="239" t="s">
        <v>140</v>
      </c>
      <c r="L185" s="46"/>
      <c r="M185" s="244" t="s">
        <v>1</v>
      </c>
      <c r="N185" s="245" t="s">
        <v>48</v>
      </c>
      <c r="O185" s="93"/>
      <c r="P185" s="246">
        <f>O185*H185</f>
        <v>0</v>
      </c>
      <c r="Q185" s="246">
        <v>0</v>
      </c>
      <c r="R185" s="246">
        <f>Q185*H185</f>
        <v>0</v>
      </c>
      <c r="S185" s="246">
        <v>0.089999999999999997</v>
      </c>
      <c r="T185" s="247">
        <f>S185*H185</f>
        <v>0.49797000000000002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48" t="s">
        <v>156</v>
      </c>
      <c r="AT185" s="248" t="s">
        <v>136</v>
      </c>
      <c r="AU185" s="248" t="s">
        <v>93</v>
      </c>
      <c r="AY185" s="18" t="s">
        <v>133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8" t="s">
        <v>91</v>
      </c>
      <c r="BK185" s="249">
        <f>ROUND(I185*H185,2)</f>
        <v>0</v>
      </c>
      <c r="BL185" s="18" t="s">
        <v>156</v>
      </c>
      <c r="BM185" s="248" t="s">
        <v>336</v>
      </c>
    </row>
    <row r="186" s="13" customFormat="1">
      <c r="A186" s="13"/>
      <c r="B186" s="258"/>
      <c r="C186" s="259"/>
      <c r="D186" s="250" t="s">
        <v>244</v>
      </c>
      <c r="E186" s="260" t="s">
        <v>1</v>
      </c>
      <c r="F186" s="261" t="s">
        <v>299</v>
      </c>
      <c r="G186" s="259"/>
      <c r="H186" s="262">
        <v>5.5330000000000004</v>
      </c>
      <c r="I186" s="263"/>
      <c r="J186" s="259"/>
      <c r="K186" s="259"/>
      <c r="L186" s="264"/>
      <c r="M186" s="265"/>
      <c r="N186" s="266"/>
      <c r="O186" s="266"/>
      <c r="P186" s="266"/>
      <c r="Q186" s="266"/>
      <c r="R186" s="266"/>
      <c r="S186" s="266"/>
      <c r="T186" s="26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8" t="s">
        <v>244</v>
      </c>
      <c r="AU186" s="268" t="s">
        <v>93</v>
      </c>
      <c r="AV186" s="13" t="s">
        <v>93</v>
      </c>
      <c r="AW186" s="13" t="s">
        <v>38</v>
      </c>
      <c r="AX186" s="13" t="s">
        <v>83</v>
      </c>
      <c r="AY186" s="268" t="s">
        <v>133</v>
      </c>
    </row>
    <row r="187" s="14" customFormat="1">
      <c r="A187" s="14"/>
      <c r="B187" s="269"/>
      <c r="C187" s="270"/>
      <c r="D187" s="250" t="s">
        <v>244</v>
      </c>
      <c r="E187" s="271" t="s">
        <v>1</v>
      </c>
      <c r="F187" s="272" t="s">
        <v>246</v>
      </c>
      <c r="G187" s="270"/>
      <c r="H187" s="273">
        <v>5.5330000000000004</v>
      </c>
      <c r="I187" s="274"/>
      <c r="J187" s="270"/>
      <c r="K187" s="270"/>
      <c r="L187" s="275"/>
      <c r="M187" s="276"/>
      <c r="N187" s="277"/>
      <c r="O187" s="277"/>
      <c r="P187" s="277"/>
      <c r="Q187" s="277"/>
      <c r="R187" s="277"/>
      <c r="S187" s="277"/>
      <c r="T187" s="27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9" t="s">
        <v>244</v>
      </c>
      <c r="AU187" s="279" t="s">
        <v>93</v>
      </c>
      <c r="AV187" s="14" t="s">
        <v>156</v>
      </c>
      <c r="AW187" s="14" t="s">
        <v>38</v>
      </c>
      <c r="AX187" s="14" t="s">
        <v>91</v>
      </c>
      <c r="AY187" s="279" t="s">
        <v>133</v>
      </c>
    </row>
    <row r="188" s="2" customFormat="1" ht="16.5" customHeight="1">
      <c r="A188" s="40"/>
      <c r="B188" s="41"/>
      <c r="C188" s="237" t="s">
        <v>337</v>
      </c>
      <c r="D188" s="237" t="s">
        <v>136</v>
      </c>
      <c r="E188" s="238" t="s">
        <v>338</v>
      </c>
      <c r="F188" s="239" t="s">
        <v>339</v>
      </c>
      <c r="G188" s="240" t="s">
        <v>217</v>
      </c>
      <c r="H188" s="241">
        <v>3.54</v>
      </c>
      <c r="I188" s="242"/>
      <c r="J188" s="243">
        <f>ROUND(I188*H188,2)</f>
        <v>0</v>
      </c>
      <c r="K188" s="239" t="s">
        <v>140</v>
      </c>
      <c r="L188" s="46"/>
      <c r="M188" s="244" t="s">
        <v>1</v>
      </c>
      <c r="N188" s="245" t="s">
        <v>48</v>
      </c>
      <c r="O188" s="93"/>
      <c r="P188" s="246">
        <f>O188*H188</f>
        <v>0</v>
      </c>
      <c r="Q188" s="246">
        <v>0</v>
      </c>
      <c r="R188" s="246">
        <f>Q188*H188</f>
        <v>0</v>
      </c>
      <c r="S188" s="246">
        <v>0.035000000000000003</v>
      </c>
      <c r="T188" s="247">
        <f>S188*H188</f>
        <v>0.12390000000000001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48" t="s">
        <v>156</v>
      </c>
      <c r="AT188" s="248" t="s">
        <v>136</v>
      </c>
      <c r="AU188" s="248" t="s">
        <v>93</v>
      </c>
      <c r="AY188" s="18" t="s">
        <v>133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8" t="s">
        <v>91</v>
      </c>
      <c r="BK188" s="249">
        <f>ROUND(I188*H188,2)</f>
        <v>0</v>
      </c>
      <c r="BL188" s="18" t="s">
        <v>156</v>
      </c>
      <c r="BM188" s="248" t="s">
        <v>340</v>
      </c>
    </row>
    <row r="189" s="2" customFormat="1">
      <c r="A189" s="40"/>
      <c r="B189" s="41"/>
      <c r="C189" s="42"/>
      <c r="D189" s="250" t="s">
        <v>143</v>
      </c>
      <c r="E189" s="42"/>
      <c r="F189" s="251" t="s">
        <v>341</v>
      </c>
      <c r="G189" s="42"/>
      <c r="H189" s="42"/>
      <c r="I189" s="146"/>
      <c r="J189" s="42"/>
      <c r="K189" s="42"/>
      <c r="L189" s="46"/>
      <c r="M189" s="252"/>
      <c r="N189" s="253"/>
      <c r="O189" s="93"/>
      <c r="P189" s="93"/>
      <c r="Q189" s="93"/>
      <c r="R189" s="93"/>
      <c r="S189" s="93"/>
      <c r="T189" s="94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143</v>
      </c>
      <c r="AU189" s="18" t="s">
        <v>93</v>
      </c>
    </row>
    <row r="190" s="13" customFormat="1">
      <c r="A190" s="13"/>
      <c r="B190" s="258"/>
      <c r="C190" s="259"/>
      <c r="D190" s="250" t="s">
        <v>244</v>
      </c>
      <c r="E190" s="260" t="s">
        <v>1</v>
      </c>
      <c r="F190" s="261" t="s">
        <v>342</v>
      </c>
      <c r="G190" s="259"/>
      <c r="H190" s="262">
        <v>3.54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244</v>
      </c>
      <c r="AU190" s="268" t="s">
        <v>93</v>
      </c>
      <c r="AV190" s="13" t="s">
        <v>93</v>
      </c>
      <c r="AW190" s="13" t="s">
        <v>38</v>
      </c>
      <c r="AX190" s="13" t="s">
        <v>83</v>
      </c>
      <c r="AY190" s="268" t="s">
        <v>133</v>
      </c>
    </row>
    <row r="191" s="14" customFormat="1">
      <c r="A191" s="14"/>
      <c r="B191" s="269"/>
      <c r="C191" s="270"/>
      <c r="D191" s="250" t="s">
        <v>244</v>
      </c>
      <c r="E191" s="271" t="s">
        <v>1</v>
      </c>
      <c r="F191" s="272" t="s">
        <v>246</v>
      </c>
      <c r="G191" s="270"/>
      <c r="H191" s="273">
        <v>3.54</v>
      </c>
      <c r="I191" s="274"/>
      <c r="J191" s="270"/>
      <c r="K191" s="270"/>
      <c r="L191" s="275"/>
      <c r="M191" s="276"/>
      <c r="N191" s="277"/>
      <c r="O191" s="277"/>
      <c r="P191" s="277"/>
      <c r="Q191" s="277"/>
      <c r="R191" s="277"/>
      <c r="S191" s="277"/>
      <c r="T191" s="27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9" t="s">
        <v>244</v>
      </c>
      <c r="AU191" s="279" t="s">
        <v>93</v>
      </c>
      <c r="AV191" s="14" t="s">
        <v>156</v>
      </c>
      <c r="AW191" s="14" t="s">
        <v>38</v>
      </c>
      <c r="AX191" s="14" t="s">
        <v>91</v>
      </c>
      <c r="AY191" s="279" t="s">
        <v>133</v>
      </c>
    </row>
    <row r="192" s="2" customFormat="1" ht="16.5" customHeight="1">
      <c r="A192" s="40"/>
      <c r="B192" s="41"/>
      <c r="C192" s="237" t="s">
        <v>343</v>
      </c>
      <c r="D192" s="237" t="s">
        <v>136</v>
      </c>
      <c r="E192" s="238" t="s">
        <v>344</v>
      </c>
      <c r="F192" s="239" t="s">
        <v>345</v>
      </c>
      <c r="G192" s="240" t="s">
        <v>217</v>
      </c>
      <c r="H192" s="241">
        <v>13.045999999999999</v>
      </c>
      <c r="I192" s="242"/>
      <c r="J192" s="243">
        <f>ROUND(I192*H192,2)</f>
        <v>0</v>
      </c>
      <c r="K192" s="239" t="s">
        <v>140</v>
      </c>
      <c r="L192" s="46"/>
      <c r="M192" s="244" t="s">
        <v>1</v>
      </c>
      <c r="N192" s="245" t="s">
        <v>48</v>
      </c>
      <c r="O192" s="93"/>
      <c r="P192" s="246">
        <f>O192*H192</f>
        <v>0</v>
      </c>
      <c r="Q192" s="246">
        <v>0</v>
      </c>
      <c r="R192" s="246">
        <f>Q192*H192</f>
        <v>0</v>
      </c>
      <c r="S192" s="246">
        <v>0.055</v>
      </c>
      <c r="T192" s="247">
        <f>S192*H192</f>
        <v>0.71753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48" t="s">
        <v>156</v>
      </c>
      <c r="AT192" s="248" t="s">
        <v>136</v>
      </c>
      <c r="AU192" s="248" t="s">
        <v>93</v>
      </c>
      <c r="AY192" s="18" t="s">
        <v>133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8" t="s">
        <v>91</v>
      </c>
      <c r="BK192" s="249">
        <f>ROUND(I192*H192,2)</f>
        <v>0</v>
      </c>
      <c r="BL192" s="18" t="s">
        <v>156</v>
      </c>
      <c r="BM192" s="248" t="s">
        <v>346</v>
      </c>
    </row>
    <row r="193" s="13" customFormat="1">
      <c r="A193" s="13"/>
      <c r="B193" s="258"/>
      <c r="C193" s="259"/>
      <c r="D193" s="250" t="s">
        <v>244</v>
      </c>
      <c r="E193" s="260" t="s">
        <v>1</v>
      </c>
      <c r="F193" s="261" t="s">
        <v>265</v>
      </c>
      <c r="G193" s="259"/>
      <c r="H193" s="262">
        <v>13.045999999999999</v>
      </c>
      <c r="I193" s="263"/>
      <c r="J193" s="259"/>
      <c r="K193" s="259"/>
      <c r="L193" s="264"/>
      <c r="M193" s="265"/>
      <c r="N193" s="266"/>
      <c r="O193" s="266"/>
      <c r="P193" s="266"/>
      <c r="Q193" s="266"/>
      <c r="R193" s="266"/>
      <c r="S193" s="266"/>
      <c r="T193" s="26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8" t="s">
        <v>244</v>
      </c>
      <c r="AU193" s="268" t="s">
        <v>93</v>
      </c>
      <c r="AV193" s="13" t="s">
        <v>93</v>
      </c>
      <c r="AW193" s="13" t="s">
        <v>38</v>
      </c>
      <c r="AX193" s="13" t="s">
        <v>83</v>
      </c>
      <c r="AY193" s="268" t="s">
        <v>133</v>
      </c>
    </row>
    <row r="194" s="14" customFormat="1">
      <c r="A194" s="14"/>
      <c r="B194" s="269"/>
      <c r="C194" s="270"/>
      <c r="D194" s="250" t="s">
        <v>244</v>
      </c>
      <c r="E194" s="271" t="s">
        <v>1</v>
      </c>
      <c r="F194" s="272" t="s">
        <v>246</v>
      </c>
      <c r="G194" s="270"/>
      <c r="H194" s="273">
        <v>13.045999999999999</v>
      </c>
      <c r="I194" s="274"/>
      <c r="J194" s="270"/>
      <c r="K194" s="270"/>
      <c r="L194" s="275"/>
      <c r="M194" s="276"/>
      <c r="N194" s="277"/>
      <c r="O194" s="277"/>
      <c r="P194" s="277"/>
      <c r="Q194" s="277"/>
      <c r="R194" s="277"/>
      <c r="S194" s="277"/>
      <c r="T194" s="27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9" t="s">
        <v>244</v>
      </c>
      <c r="AU194" s="279" t="s">
        <v>93</v>
      </c>
      <c r="AV194" s="14" t="s">
        <v>156</v>
      </c>
      <c r="AW194" s="14" t="s">
        <v>38</v>
      </c>
      <c r="AX194" s="14" t="s">
        <v>91</v>
      </c>
      <c r="AY194" s="279" t="s">
        <v>133</v>
      </c>
    </row>
    <row r="195" s="2" customFormat="1" ht="16.5" customHeight="1">
      <c r="A195" s="40"/>
      <c r="B195" s="41"/>
      <c r="C195" s="237" t="s">
        <v>347</v>
      </c>
      <c r="D195" s="237" t="s">
        <v>136</v>
      </c>
      <c r="E195" s="238" t="s">
        <v>348</v>
      </c>
      <c r="F195" s="239" t="s">
        <v>349</v>
      </c>
      <c r="G195" s="240" t="s">
        <v>230</v>
      </c>
      <c r="H195" s="241">
        <v>4</v>
      </c>
      <c r="I195" s="242"/>
      <c r="J195" s="243">
        <f>ROUND(I195*H195,2)</f>
        <v>0</v>
      </c>
      <c r="K195" s="239" t="s">
        <v>140</v>
      </c>
      <c r="L195" s="46"/>
      <c r="M195" s="244" t="s">
        <v>1</v>
      </c>
      <c r="N195" s="245" t="s">
        <v>48</v>
      </c>
      <c r="O195" s="93"/>
      <c r="P195" s="246">
        <f>O195*H195</f>
        <v>0</v>
      </c>
      <c r="Q195" s="246">
        <v>0</v>
      </c>
      <c r="R195" s="246">
        <f>Q195*H195</f>
        <v>0</v>
      </c>
      <c r="S195" s="246">
        <v>0.014999999999999999</v>
      </c>
      <c r="T195" s="247">
        <f>S195*H195</f>
        <v>0.059999999999999998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48" t="s">
        <v>156</v>
      </c>
      <c r="AT195" s="248" t="s">
        <v>136</v>
      </c>
      <c r="AU195" s="248" t="s">
        <v>93</v>
      </c>
      <c r="AY195" s="18" t="s">
        <v>133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8" t="s">
        <v>91</v>
      </c>
      <c r="BK195" s="249">
        <f>ROUND(I195*H195,2)</f>
        <v>0</v>
      </c>
      <c r="BL195" s="18" t="s">
        <v>156</v>
      </c>
      <c r="BM195" s="248" t="s">
        <v>350</v>
      </c>
    </row>
    <row r="196" s="2" customFormat="1" ht="16.5" customHeight="1">
      <c r="A196" s="40"/>
      <c r="B196" s="41"/>
      <c r="C196" s="237" t="s">
        <v>351</v>
      </c>
      <c r="D196" s="237" t="s">
        <v>136</v>
      </c>
      <c r="E196" s="238" t="s">
        <v>352</v>
      </c>
      <c r="F196" s="239" t="s">
        <v>353</v>
      </c>
      <c r="G196" s="240" t="s">
        <v>286</v>
      </c>
      <c r="H196" s="241">
        <v>0.25</v>
      </c>
      <c r="I196" s="242"/>
      <c r="J196" s="243">
        <f>ROUND(I196*H196,2)</f>
        <v>0</v>
      </c>
      <c r="K196" s="239" t="s">
        <v>140</v>
      </c>
      <c r="L196" s="46"/>
      <c r="M196" s="244" t="s">
        <v>1</v>
      </c>
      <c r="N196" s="245" t="s">
        <v>48</v>
      </c>
      <c r="O196" s="93"/>
      <c r="P196" s="246">
        <f>O196*H196</f>
        <v>0</v>
      </c>
      <c r="Q196" s="246">
        <v>0.00067000000000000002</v>
      </c>
      <c r="R196" s="246">
        <f>Q196*H196</f>
        <v>0.00016750000000000001</v>
      </c>
      <c r="S196" s="246">
        <v>0.02</v>
      </c>
      <c r="T196" s="247">
        <f>S196*H196</f>
        <v>0.0050000000000000001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48" t="s">
        <v>156</v>
      </c>
      <c r="AT196" s="248" t="s">
        <v>136</v>
      </c>
      <c r="AU196" s="248" t="s">
        <v>93</v>
      </c>
      <c r="AY196" s="18" t="s">
        <v>133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8" t="s">
        <v>91</v>
      </c>
      <c r="BK196" s="249">
        <f>ROUND(I196*H196,2)</f>
        <v>0</v>
      </c>
      <c r="BL196" s="18" t="s">
        <v>156</v>
      </c>
      <c r="BM196" s="248" t="s">
        <v>354</v>
      </c>
    </row>
    <row r="197" s="2" customFormat="1" ht="16.5" customHeight="1">
      <c r="A197" s="40"/>
      <c r="B197" s="41"/>
      <c r="C197" s="237" t="s">
        <v>355</v>
      </c>
      <c r="D197" s="237" t="s">
        <v>136</v>
      </c>
      <c r="E197" s="238" t="s">
        <v>356</v>
      </c>
      <c r="F197" s="239" t="s">
        <v>357</v>
      </c>
      <c r="G197" s="240" t="s">
        <v>286</v>
      </c>
      <c r="H197" s="241">
        <v>0.5</v>
      </c>
      <c r="I197" s="242"/>
      <c r="J197" s="243">
        <f>ROUND(I197*H197,2)</f>
        <v>0</v>
      </c>
      <c r="K197" s="239" t="s">
        <v>140</v>
      </c>
      <c r="L197" s="46"/>
      <c r="M197" s="244" t="s">
        <v>1</v>
      </c>
      <c r="N197" s="245" t="s">
        <v>48</v>
      </c>
      <c r="O197" s="93"/>
      <c r="P197" s="246">
        <f>O197*H197</f>
        <v>0</v>
      </c>
      <c r="Q197" s="246">
        <v>0.00075000000000000002</v>
      </c>
      <c r="R197" s="246">
        <f>Q197*H197</f>
        <v>0.00037500000000000001</v>
      </c>
      <c r="S197" s="246">
        <v>0.044999999999999998</v>
      </c>
      <c r="T197" s="247">
        <f>S197*H197</f>
        <v>0.022499999999999999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8" t="s">
        <v>156</v>
      </c>
      <c r="AT197" s="248" t="s">
        <v>136</v>
      </c>
      <c r="AU197" s="248" t="s">
        <v>93</v>
      </c>
      <c r="AY197" s="18" t="s">
        <v>133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8" t="s">
        <v>91</v>
      </c>
      <c r="BK197" s="249">
        <f>ROUND(I197*H197,2)</f>
        <v>0</v>
      </c>
      <c r="BL197" s="18" t="s">
        <v>156</v>
      </c>
      <c r="BM197" s="248" t="s">
        <v>358</v>
      </c>
    </row>
    <row r="198" s="2" customFormat="1" ht="16.5" customHeight="1">
      <c r="A198" s="40"/>
      <c r="B198" s="41"/>
      <c r="C198" s="237" t="s">
        <v>359</v>
      </c>
      <c r="D198" s="237" t="s">
        <v>136</v>
      </c>
      <c r="E198" s="238" t="s">
        <v>360</v>
      </c>
      <c r="F198" s="239" t="s">
        <v>361</v>
      </c>
      <c r="G198" s="240" t="s">
        <v>286</v>
      </c>
      <c r="H198" s="241">
        <v>0.5</v>
      </c>
      <c r="I198" s="242"/>
      <c r="J198" s="243">
        <f>ROUND(I198*H198,2)</f>
        <v>0</v>
      </c>
      <c r="K198" s="239" t="s">
        <v>140</v>
      </c>
      <c r="L198" s="46"/>
      <c r="M198" s="244" t="s">
        <v>1</v>
      </c>
      <c r="N198" s="245" t="s">
        <v>48</v>
      </c>
      <c r="O198" s="93"/>
      <c r="P198" s="246">
        <f>O198*H198</f>
        <v>0</v>
      </c>
      <c r="Q198" s="246">
        <v>0.0025899999999999999</v>
      </c>
      <c r="R198" s="246">
        <f>Q198*H198</f>
        <v>0.0012949999999999999</v>
      </c>
      <c r="S198" s="246">
        <v>0.126</v>
      </c>
      <c r="T198" s="247">
        <f>S198*H198</f>
        <v>0.063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48" t="s">
        <v>156</v>
      </c>
      <c r="AT198" s="248" t="s">
        <v>136</v>
      </c>
      <c r="AU198" s="248" t="s">
        <v>93</v>
      </c>
      <c r="AY198" s="18" t="s">
        <v>133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8" t="s">
        <v>91</v>
      </c>
      <c r="BK198" s="249">
        <f>ROUND(I198*H198,2)</f>
        <v>0</v>
      </c>
      <c r="BL198" s="18" t="s">
        <v>156</v>
      </c>
      <c r="BM198" s="248" t="s">
        <v>362</v>
      </c>
    </row>
    <row r="199" s="2" customFormat="1" ht="16.5" customHeight="1">
      <c r="A199" s="40"/>
      <c r="B199" s="41"/>
      <c r="C199" s="237" t="s">
        <v>363</v>
      </c>
      <c r="D199" s="237" t="s">
        <v>136</v>
      </c>
      <c r="E199" s="238" t="s">
        <v>364</v>
      </c>
      <c r="F199" s="239" t="s">
        <v>365</v>
      </c>
      <c r="G199" s="240" t="s">
        <v>217</v>
      </c>
      <c r="H199" s="241">
        <v>11.066000000000001</v>
      </c>
      <c r="I199" s="242"/>
      <c r="J199" s="243">
        <f>ROUND(I199*H199,2)</f>
        <v>0</v>
      </c>
      <c r="K199" s="239" t="s">
        <v>140</v>
      </c>
      <c r="L199" s="46"/>
      <c r="M199" s="244" t="s">
        <v>1</v>
      </c>
      <c r="N199" s="245" t="s">
        <v>48</v>
      </c>
      <c r="O199" s="93"/>
      <c r="P199" s="246">
        <f>O199*H199</f>
        <v>0</v>
      </c>
      <c r="Q199" s="246">
        <v>0</v>
      </c>
      <c r="R199" s="246">
        <f>Q199*H199</f>
        <v>0</v>
      </c>
      <c r="S199" s="246">
        <v>0.0040000000000000001</v>
      </c>
      <c r="T199" s="247">
        <f>S199*H199</f>
        <v>0.044264000000000005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48" t="s">
        <v>156</v>
      </c>
      <c r="AT199" s="248" t="s">
        <v>136</v>
      </c>
      <c r="AU199" s="248" t="s">
        <v>93</v>
      </c>
      <c r="AY199" s="18" t="s">
        <v>133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8" t="s">
        <v>91</v>
      </c>
      <c r="BK199" s="249">
        <f>ROUND(I199*H199,2)</f>
        <v>0</v>
      </c>
      <c r="BL199" s="18" t="s">
        <v>156</v>
      </c>
      <c r="BM199" s="248" t="s">
        <v>366</v>
      </c>
    </row>
    <row r="200" s="13" customFormat="1">
      <c r="A200" s="13"/>
      <c r="B200" s="258"/>
      <c r="C200" s="259"/>
      <c r="D200" s="250" t="s">
        <v>244</v>
      </c>
      <c r="E200" s="260" t="s">
        <v>1</v>
      </c>
      <c r="F200" s="261" t="s">
        <v>245</v>
      </c>
      <c r="G200" s="259"/>
      <c r="H200" s="262">
        <v>11.066000000000001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8" t="s">
        <v>244</v>
      </c>
      <c r="AU200" s="268" t="s">
        <v>93</v>
      </c>
      <c r="AV200" s="13" t="s">
        <v>93</v>
      </c>
      <c r="AW200" s="13" t="s">
        <v>38</v>
      </c>
      <c r="AX200" s="13" t="s">
        <v>83</v>
      </c>
      <c r="AY200" s="268" t="s">
        <v>133</v>
      </c>
    </row>
    <row r="201" s="14" customFormat="1">
      <c r="A201" s="14"/>
      <c r="B201" s="269"/>
      <c r="C201" s="270"/>
      <c r="D201" s="250" t="s">
        <v>244</v>
      </c>
      <c r="E201" s="271" t="s">
        <v>1</v>
      </c>
      <c r="F201" s="272" t="s">
        <v>246</v>
      </c>
      <c r="G201" s="270"/>
      <c r="H201" s="273">
        <v>11.066000000000001</v>
      </c>
      <c r="I201" s="274"/>
      <c r="J201" s="270"/>
      <c r="K201" s="270"/>
      <c r="L201" s="275"/>
      <c r="M201" s="276"/>
      <c r="N201" s="277"/>
      <c r="O201" s="277"/>
      <c r="P201" s="277"/>
      <c r="Q201" s="277"/>
      <c r="R201" s="277"/>
      <c r="S201" s="277"/>
      <c r="T201" s="27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9" t="s">
        <v>244</v>
      </c>
      <c r="AU201" s="279" t="s">
        <v>93</v>
      </c>
      <c r="AV201" s="14" t="s">
        <v>156</v>
      </c>
      <c r="AW201" s="14" t="s">
        <v>38</v>
      </c>
      <c r="AX201" s="14" t="s">
        <v>91</v>
      </c>
      <c r="AY201" s="279" t="s">
        <v>133</v>
      </c>
    </row>
    <row r="202" s="2" customFormat="1" ht="16.5" customHeight="1">
      <c r="A202" s="40"/>
      <c r="B202" s="41"/>
      <c r="C202" s="237" t="s">
        <v>367</v>
      </c>
      <c r="D202" s="237" t="s">
        <v>136</v>
      </c>
      <c r="E202" s="238" t="s">
        <v>368</v>
      </c>
      <c r="F202" s="239" t="s">
        <v>369</v>
      </c>
      <c r="G202" s="240" t="s">
        <v>217</v>
      </c>
      <c r="H202" s="241">
        <v>28.643999999999998</v>
      </c>
      <c r="I202" s="242"/>
      <c r="J202" s="243">
        <f>ROUND(I202*H202,2)</f>
        <v>0</v>
      </c>
      <c r="K202" s="239" t="s">
        <v>140</v>
      </c>
      <c r="L202" s="46"/>
      <c r="M202" s="244" t="s">
        <v>1</v>
      </c>
      <c r="N202" s="245" t="s">
        <v>48</v>
      </c>
      <c r="O202" s="93"/>
      <c r="P202" s="246">
        <f>O202*H202</f>
        <v>0</v>
      </c>
      <c r="Q202" s="246">
        <v>0</v>
      </c>
      <c r="R202" s="246">
        <f>Q202*H202</f>
        <v>0</v>
      </c>
      <c r="S202" s="246">
        <v>0.0040000000000000001</v>
      </c>
      <c r="T202" s="247">
        <f>S202*H202</f>
        <v>0.114576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8" t="s">
        <v>156</v>
      </c>
      <c r="AT202" s="248" t="s">
        <v>136</v>
      </c>
      <c r="AU202" s="248" t="s">
        <v>93</v>
      </c>
      <c r="AY202" s="18" t="s">
        <v>133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8" t="s">
        <v>91</v>
      </c>
      <c r="BK202" s="249">
        <f>ROUND(I202*H202,2)</f>
        <v>0</v>
      </c>
      <c r="BL202" s="18" t="s">
        <v>156</v>
      </c>
      <c r="BM202" s="248" t="s">
        <v>370</v>
      </c>
    </row>
    <row r="203" s="13" customFormat="1">
      <c r="A203" s="13"/>
      <c r="B203" s="258"/>
      <c r="C203" s="259"/>
      <c r="D203" s="250" t="s">
        <v>244</v>
      </c>
      <c r="E203" s="260" t="s">
        <v>1</v>
      </c>
      <c r="F203" s="261" t="s">
        <v>256</v>
      </c>
      <c r="G203" s="259"/>
      <c r="H203" s="262">
        <v>28.643999999999998</v>
      </c>
      <c r="I203" s="263"/>
      <c r="J203" s="259"/>
      <c r="K203" s="259"/>
      <c r="L203" s="264"/>
      <c r="M203" s="265"/>
      <c r="N203" s="266"/>
      <c r="O203" s="266"/>
      <c r="P203" s="266"/>
      <c r="Q203" s="266"/>
      <c r="R203" s="266"/>
      <c r="S203" s="266"/>
      <c r="T203" s="26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8" t="s">
        <v>244</v>
      </c>
      <c r="AU203" s="268" t="s">
        <v>93</v>
      </c>
      <c r="AV203" s="13" t="s">
        <v>93</v>
      </c>
      <c r="AW203" s="13" t="s">
        <v>38</v>
      </c>
      <c r="AX203" s="13" t="s">
        <v>83</v>
      </c>
      <c r="AY203" s="268" t="s">
        <v>133</v>
      </c>
    </row>
    <row r="204" s="14" customFormat="1">
      <c r="A204" s="14"/>
      <c r="B204" s="269"/>
      <c r="C204" s="270"/>
      <c r="D204" s="250" t="s">
        <v>244</v>
      </c>
      <c r="E204" s="271" t="s">
        <v>1</v>
      </c>
      <c r="F204" s="272" t="s">
        <v>246</v>
      </c>
      <c r="G204" s="270"/>
      <c r="H204" s="273">
        <v>28.643999999999998</v>
      </c>
      <c r="I204" s="274"/>
      <c r="J204" s="270"/>
      <c r="K204" s="270"/>
      <c r="L204" s="275"/>
      <c r="M204" s="276"/>
      <c r="N204" s="277"/>
      <c r="O204" s="277"/>
      <c r="P204" s="277"/>
      <c r="Q204" s="277"/>
      <c r="R204" s="277"/>
      <c r="S204" s="277"/>
      <c r="T204" s="27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9" t="s">
        <v>244</v>
      </c>
      <c r="AU204" s="279" t="s">
        <v>93</v>
      </c>
      <c r="AV204" s="14" t="s">
        <v>156</v>
      </c>
      <c r="AW204" s="14" t="s">
        <v>38</v>
      </c>
      <c r="AX204" s="14" t="s">
        <v>91</v>
      </c>
      <c r="AY204" s="279" t="s">
        <v>133</v>
      </c>
    </row>
    <row r="205" s="2" customFormat="1" ht="16.5" customHeight="1">
      <c r="A205" s="40"/>
      <c r="B205" s="41"/>
      <c r="C205" s="237" t="s">
        <v>371</v>
      </c>
      <c r="D205" s="237" t="s">
        <v>136</v>
      </c>
      <c r="E205" s="238" t="s">
        <v>372</v>
      </c>
      <c r="F205" s="239" t="s">
        <v>373</v>
      </c>
      <c r="G205" s="240" t="s">
        <v>217</v>
      </c>
      <c r="H205" s="241">
        <v>13.045999999999999</v>
      </c>
      <c r="I205" s="242"/>
      <c r="J205" s="243">
        <f>ROUND(I205*H205,2)</f>
        <v>0</v>
      </c>
      <c r="K205" s="239" t="s">
        <v>140</v>
      </c>
      <c r="L205" s="46"/>
      <c r="M205" s="244" t="s">
        <v>1</v>
      </c>
      <c r="N205" s="245" t="s">
        <v>48</v>
      </c>
      <c r="O205" s="93"/>
      <c r="P205" s="246">
        <f>O205*H205</f>
        <v>0</v>
      </c>
      <c r="Q205" s="246">
        <v>0</v>
      </c>
      <c r="R205" s="246">
        <f>Q205*H205</f>
        <v>0</v>
      </c>
      <c r="S205" s="246">
        <v>0.045999999999999999</v>
      </c>
      <c r="T205" s="247">
        <f>S205*H205</f>
        <v>0.60011599999999998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8" t="s">
        <v>156</v>
      </c>
      <c r="AT205" s="248" t="s">
        <v>136</v>
      </c>
      <c r="AU205" s="248" t="s">
        <v>93</v>
      </c>
      <c r="AY205" s="18" t="s">
        <v>133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8" t="s">
        <v>91</v>
      </c>
      <c r="BK205" s="249">
        <f>ROUND(I205*H205,2)</f>
        <v>0</v>
      </c>
      <c r="BL205" s="18" t="s">
        <v>156</v>
      </c>
      <c r="BM205" s="248" t="s">
        <v>374</v>
      </c>
    </row>
    <row r="206" s="13" customFormat="1">
      <c r="A206" s="13"/>
      <c r="B206" s="258"/>
      <c r="C206" s="259"/>
      <c r="D206" s="250" t="s">
        <v>244</v>
      </c>
      <c r="E206" s="260" t="s">
        <v>1</v>
      </c>
      <c r="F206" s="261" t="s">
        <v>265</v>
      </c>
      <c r="G206" s="259"/>
      <c r="H206" s="262">
        <v>13.045999999999999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8" t="s">
        <v>244</v>
      </c>
      <c r="AU206" s="268" t="s">
        <v>93</v>
      </c>
      <c r="AV206" s="13" t="s">
        <v>93</v>
      </c>
      <c r="AW206" s="13" t="s">
        <v>38</v>
      </c>
      <c r="AX206" s="13" t="s">
        <v>83</v>
      </c>
      <c r="AY206" s="268" t="s">
        <v>133</v>
      </c>
    </row>
    <row r="207" s="14" customFormat="1">
      <c r="A207" s="14"/>
      <c r="B207" s="269"/>
      <c r="C207" s="270"/>
      <c r="D207" s="250" t="s">
        <v>244</v>
      </c>
      <c r="E207" s="271" t="s">
        <v>1</v>
      </c>
      <c r="F207" s="272" t="s">
        <v>246</v>
      </c>
      <c r="G207" s="270"/>
      <c r="H207" s="273">
        <v>13.045999999999999</v>
      </c>
      <c r="I207" s="274"/>
      <c r="J207" s="270"/>
      <c r="K207" s="270"/>
      <c r="L207" s="275"/>
      <c r="M207" s="276"/>
      <c r="N207" s="277"/>
      <c r="O207" s="277"/>
      <c r="P207" s="277"/>
      <c r="Q207" s="277"/>
      <c r="R207" s="277"/>
      <c r="S207" s="277"/>
      <c r="T207" s="27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9" t="s">
        <v>244</v>
      </c>
      <c r="AU207" s="279" t="s">
        <v>93</v>
      </c>
      <c r="AV207" s="14" t="s">
        <v>156</v>
      </c>
      <c r="AW207" s="14" t="s">
        <v>38</v>
      </c>
      <c r="AX207" s="14" t="s">
        <v>91</v>
      </c>
      <c r="AY207" s="279" t="s">
        <v>133</v>
      </c>
    </row>
    <row r="208" s="2" customFormat="1" ht="16.5" customHeight="1">
      <c r="A208" s="40"/>
      <c r="B208" s="41"/>
      <c r="C208" s="237" t="s">
        <v>375</v>
      </c>
      <c r="D208" s="237" t="s">
        <v>136</v>
      </c>
      <c r="E208" s="238" t="s">
        <v>376</v>
      </c>
      <c r="F208" s="239" t="s">
        <v>377</v>
      </c>
      <c r="G208" s="240" t="s">
        <v>217</v>
      </c>
      <c r="H208" s="241">
        <v>140.93899999999999</v>
      </c>
      <c r="I208" s="242"/>
      <c r="J208" s="243">
        <f>ROUND(I208*H208,2)</f>
        <v>0</v>
      </c>
      <c r="K208" s="239" t="s">
        <v>140</v>
      </c>
      <c r="L208" s="46"/>
      <c r="M208" s="244" t="s">
        <v>1</v>
      </c>
      <c r="N208" s="245" t="s">
        <v>48</v>
      </c>
      <c r="O208" s="93"/>
      <c r="P208" s="246">
        <f>O208*H208</f>
        <v>0</v>
      </c>
      <c r="Q208" s="246">
        <v>0</v>
      </c>
      <c r="R208" s="246">
        <f>Q208*H208</f>
        <v>0</v>
      </c>
      <c r="S208" s="246">
        <v>0.060999999999999999</v>
      </c>
      <c r="T208" s="247">
        <f>S208*H208</f>
        <v>8.5972789999999986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8" t="s">
        <v>156</v>
      </c>
      <c r="AT208" s="248" t="s">
        <v>136</v>
      </c>
      <c r="AU208" s="248" t="s">
        <v>93</v>
      </c>
      <c r="AY208" s="18" t="s">
        <v>133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8" t="s">
        <v>91</v>
      </c>
      <c r="BK208" s="249">
        <f>ROUND(I208*H208,2)</f>
        <v>0</v>
      </c>
      <c r="BL208" s="18" t="s">
        <v>156</v>
      </c>
      <c r="BM208" s="248" t="s">
        <v>378</v>
      </c>
    </row>
    <row r="209" s="13" customFormat="1">
      <c r="A209" s="13"/>
      <c r="B209" s="258"/>
      <c r="C209" s="259"/>
      <c r="D209" s="250" t="s">
        <v>244</v>
      </c>
      <c r="E209" s="260" t="s">
        <v>1</v>
      </c>
      <c r="F209" s="261" t="s">
        <v>274</v>
      </c>
      <c r="G209" s="259"/>
      <c r="H209" s="262">
        <v>140.93899999999999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8" t="s">
        <v>244</v>
      </c>
      <c r="AU209" s="268" t="s">
        <v>93</v>
      </c>
      <c r="AV209" s="13" t="s">
        <v>93</v>
      </c>
      <c r="AW209" s="13" t="s">
        <v>38</v>
      </c>
      <c r="AX209" s="13" t="s">
        <v>83</v>
      </c>
      <c r="AY209" s="268" t="s">
        <v>133</v>
      </c>
    </row>
    <row r="210" s="14" customFormat="1">
      <c r="A210" s="14"/>
      <c r="B210" s="269"/>
      <c r="C210" s="270"/>
      <c r="D210" s="250" t="s">
        <v>244</v>
      </c>
      <c r="E210" s="271" t="s">
        <v>1</v>
      </c>
      <c r="F210" s="272" t="s">
        <v>246</v>
      </c>
      <c r="G210" s="270"/>
      <c r="H210" s="273">
        <v>140.93899999999999</v>
      </c>
      <c r="I210" s="274"/>
      <c r="J210" s="270"/>
      <c r="K210" s="270"/>
      <c r="L210" s="275"/>
      <c r="M210" s="276"/>
      <c r="N210" s="277"/>
      <c r="O210" s="277"/>
      <c r="P210" s="277"/>
      <c r="Q210" s="277"/>
      <c r="R210" s="277"/>
      <c r="S210" s="277"/>
      <c r="T210" s="27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9" t="s">
        <v>244</v>
      </c>
      <c r="AU210" s="279" t="s">
        <v>93</v>
      </c>
      <c r="AV210" s="14" t="s">
        <v>156</v>
      </c>
      <c r="AW210" s="14" t="s">
        <v>38</v>
      </c>
      <c r="AX210" s="14" t="s">
        <v>91</v>
      </c>
      <c r="AY210" s="279" t="s">
        <v>133</v>
      </c>
    </row>
    <row r="211" s="12" customFormat="1" ht="22.8" customHeight="1">
      <c r="A211" s="12"/>
      <c r="B211" s="221"/>
      <c r="C211" s="222"/>
      <c r="D211" s="223" t="s">
        <v>82</v>
      </c>
      <c r="E211" s="235" t="s">
        <v>379</v>
      </c>
      <c r="F211" s="235" t="s">
        <v>380</v>
      </c>
      <c r="G211" s="222"/>
      <c r="H211" s="222"/>
      <c r="I211" s="225"/>
      <c r="J211" s="236">
        <f>BK211</f>
        <v>0</v>
      </c>
      <c r="K211" s="222"/>
      <c r="L211" s="227"/>
      <c r="M211" s="228"/>
      <c r="N211" s="229"/>
      <c r="O211" s="229"/>
      <c r="P211" s="230">
        <f>SUM(P212:P218)</f>
        <v>0</v>
      </c>
      <c r="Q211" s="229"/>
      <c r="R211" s="230">
        <f>SUM(R212:R218)</f>
        <v>0</v>
      </c>
      <c r="S211" s="229"/>
      <c r="T211" s="231">
        <f>SUM(T212:T218)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2" t="s">
        <v>91</v>
      </c>
      <c r="AT211" s="233" t="s">
        <v>82</v>
      </c>
      <c r="AU211" s="233" t="s">
        <v>91</v>
      </c>
      <c r="AY211" s="232" t="s">
        <v>133</v>
      </c>
      <c r="BK211" s="234">
        <f>SUM(BK212:BK218)</f>
        <v>0</v>
      </c>
    </row>
    <row r="212" s="2" customFormat="1" ht="16.5" customHeight="1">
      <c r="A212" s="40"/>
      <c r="B212" s="41"/>
      <c r="C212" s="237" t="s">
        <v>381</v>
      </c>
      <c r="D212" s="237" t="s">
        <v>136</v>
      </c>
      <c r="E212" s="238" t="s">
        <v>382</v>
      </c>
      <c r="F212" s="239" t="s">
        <v>383</v>
      </c>
      <c r="G212" s="240" t="s">
        <v>226</v>
      </c>
      <c r="H212" s="241">
        <v>13.82</v>
      </c>
      <c r="I212" s="242"/>
      <c r="J212" s="243">
        <f>ROUND(I212*H212,2)</f>
        <v>0</v>
      </c>
      <c r="K212" s="239" t="s">
        <v>140</v>
      </c>
      <c r="L212" s="46"/>
      <c r="M212" s="244" t="s">
        <v>1</v>
      </c>
      <c r="N212" s="245" t="s">
        <v>48</v>
      </c>
      <c r="O212" s="93"/>
      <c r="P212" s="246">
        <f>O212*H212</f>
        <v>0</v>
      </c>
      <c r="Q212" s="246">
        <v>0</v>
      </c>
      <c r="R212" s="246">
        <f>Q212*H212</f>
        <v>0</v>
      </c>
      <c r="S212" s="246">
        <v>0</v>
      </c>
      <c r="T212" s="247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48" t="s">
        <v>156</v>
      </c>
      <c r="AT212" s="248" t="s">
        <v>136</v>
      </c>
      <c r="AU212" s="248" t="s">
        <v>93</v>
      </c>
      <c r="AY212" s="18" t="s">
        <v>133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8" t="s">
        <v>91</v>
      </c>
      <c r="BK212" s="249">
        <f>ROUND(I212*H212,2)</f>
        <v>0</v>
      </c>
      <c r="BL212" s="18" t="s">
        <v>156</v>
      </c>
      <c r="BM212" s="248" t="s">
        <v>384</v>
      </c>
    </row>
    <row r="213" s="2" customFormat="1" ht="16.5" customHeight="1">
      <c r="A213" s="40"/>
      <c r="B213" s="41"/>
      <c r="C213" s="237" t="s">
        <v>385</v>
      </c>
      <c r="D213" s="237" t="s">
        <v>136</v>
      </c>
      <c r="E213" s="238" t="s">
        <v>386</v>
      </c>
      <c r="F213" s="239" t="s">
        <v>387</v>
      </c>
      <c r="G213" s="240" t="s">
        <v>226</v>
      </c>
      <c r="H213" s="241">
        <v>13.82</v>
      </c>
      <c r="I213" s="242"/>
      <c r="J213" s="243">
        <f>ROUND(I213*H213,2)</f>
        <v>0</v>
      </c>
      <c r="K213" s="239" t="s">
        <v>231</v>
      </c>
      <c r="L213" s="46"/>
      <c r="M213" s="244" t="s">
        <v>1</v>
      </c>
      <c r="N213" s="245" t="s">
        <v>48</v>
      </c>
      <c r="O213" s="93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8" t="s">
        <v>156</v>
      </c>
      <c r="AT213" s="248" t="s">
        <v>136</v>
      </c>
      <c r="AU213" s="248" t="s">
        <v>93</v>
      </c>
      <c r="AY213" s="18" t="s">
        <v>133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8" t="s">
        <v>91</v>
      </c>
      <c r="BK213" s="249">
        <f>ROUND(I213*H213,2)</f>
        <v>0</v>
      </c>
      <c r="BL213" s="18" t="s">
        <v>156</v>
      </c>
      <c r="BM213" s="248" t="s">
        <v>388</v>
      </c>
    </row>
    <row r="214" s="2" customFormat="1">
      <c r="A214" s="40"/>
      <c r="B214" s="41"/>
      <c r="C214" s="42"/>
      <c r="D214" s="250" t="s">
        <v>143</v>
      </c>
      <c r="E214" s="42"/>
      <c r="F214" s="251" t="s">
        <v>389</v>
      </c>
      <c r="G214" s="42"/>
      <c r="H214" s="42"/>
      <c r="I214" s="146"/>
      <c r="J214" s="42"/>
      <c r="K214" s="42"/>
      <c r="L214" s="46"/>
      <c r="M214" s="252"/>
      <c r="N214" s="253"/>
      <c r="O214" s="93"/>
      <c r="P214" s="93"/>
      <c r="Q214" s="93"/>
      <c r="R214" s="93"/>
      <c r="S214" s="93"/>
      <c r="T214" s="94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143</v>
      </c>
      <c r="AU214" s="18" t="s">
        <v>93</v>
      </c>
    </row>
    <row r="215" s="2" customFormat="1" ht="16.5" customHeight="1">
      <c r="A215" s="40"/>
      <c r="B215" s="41"/>
      <c r="C215" s="237" t="s">
        <v>390</v>
      </c>
      <c r="D215" s="237" t="s">
        <v>136</v>
      </c>
      <c r="E215" s="238" t="s">
        <v>391</v>
      </c>
      <c r="F215" s="239" t="s">
        <v>392</v>
      </c>
      <c r="G215" s="240" t="s">
        <v>226</v>
      </c>
      <c r="H215" s="241">
        <v>13.82</v>
      </c>
      <c r="I215" s="242"/>
      <c r="J215" s="243">
        <f>ROUND(I215*H215,2)</f>
        <v>0</v>
      </c>
      <c r="K215" s="239" t="s">
        <v>140</v>
      </c>
      <c r="L215" s="46"/>
      <c r="M215" s="244" t="s">
        <v>1</v>
      </c>
      <c r="N215" s="245" t="s">
        <v>48</v>
      </c>
      <c r="O215" s="93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48" t="s">
        <v>156</v>
      </c>
      <c r="AT215" s="248" t="s">
        <v>136</v>
      </c>
      <c r="AU215" s="248" t="s">
        <v>93</v>
      </c>
      <c r="AY215" s="18" t="s">
        <v>133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8" t="s">
        <v>91</v>
      </c>
      <c r="BK215" s="249">
        <f>ROUND(I215*H215,2)</f>
        <v>0</v>
      </c>
      <c r="BL215" s="18" t="s">
        <v>156</v>
      </c>
      <c r="BM215" s="248" t="s">
        <v>393</v>
      </c>
    </row>
    <row r="216" s="2" customFormat="1" ht="16.5" customHeight="1">
      <c r="A216" s="40"/>
      <c r="B216" s="41"/>
      <c r="C216" s="237" t="s">
        <v>394</v>
      </c>
      <c r="D216" s="237" t="s">
        <v>136</v>
      </c>
      <c r="E216" s="238" t="s">
        <v>395</v>
      </c>
      <c r="F216" s="239" t="s">
        <v>396</v>
      </c>
      <c r="G216" s="240" t="s">
        <v>226</v>
      </c>
      <c r="H216" s="241">
        <v>138.19999999999999</v>
      </c>
      <c r="I216" s="242"/>
      <c r="J216" s="243">
        <f>ROUND(I216*H216,2)</f>
        <v>0</v>
      </c>
      <c r="K216" s="239" t="s">
        <v>140</v>
      </c>
      <c r="L216" s="46"/>
      <c r="M216" s="244" t="s">
        <v>1</v>
      </c>
      <c r="N216" s="245" t="s">
        <v>48</v>
      </c>
      <c r="O216" s="93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48" t="s">
        <v>156</v>
      </c>
      <c r="AT216" s="248" t="s">
        <v>136</v>
      </c>
      <c r="AU216" s="248" t="s">
        <v>93</v>
      </c>
      <c r="AY216" s="18" t="s">
        <v>133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8" t="s">
        <v>91</v>
      </c>
      <c r="BK216" s="249">
        <f>ROUND(I216*H216,2)</f>
        <v>0</v>
      </c>
      <c r="BL216" s="18" t="s">
        <v>156</v>
      </c>
      <c r="BM216" s="248" t="s">
        <v>397</v>
      </c>
    </row>
    <row r="217" s="13" customFormat="1">
      <c r="A217" s="13"/>
      <c r="B217" s="258"/>
      <c r="C217" s="259"/>
      <c r="D217" s="250" t="s">
        <v>244</v>
      </c>
      <c r="E217" s="259"/>
      <c r="F217" s="261" t="s">
        <v>398</v>
      </c>
      <c r="G217" s="259"/>
      <c r="H217" s="262">
        <v>138.19999999999999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8" t="s">
        <v>244</v>
      </c>
      <c r="AU217" s="268" t="s">
        <v>93</v>
      </c>
      <c r="AV217" s="13" t="s">
        <v>93</v>
      </c>
      <c r="AW217" s="13" t="s">
        <v>4</v>
      </c>
      <c r="AX217" s="13" t="s">
        <v>91</v>
      </c>
      <c r="AY217" s="268" t="s">
        <v>133</v>
      </c>
    </row>
    <row r="218" s="2" customFormat="1" ht="16.5" customHeight="1">
      <c r="A218" s="40"/>
      <c r="B218" s="41"/>
      <c r="C218" s="237" t="s">
        <v>399</v>
      </c>
      <c r="D218" s="237" t="s">
        <v>136</v>
      </c>
      <c r="E218" s="238" t="s">
        <v>400</v>
      </c>
      <c r="F218" s="239" t="s">
        <v>401</v>
      </c>
      <c r="G218" s="240" t="s">
        <v>226</v>
      </c>
      <c r="H218" s="241">
        <v>13.82</v>
      </c>
      <c r="I218" s="242"/>
      <c r="J218" s="243">
        <f>ROUND(I218*H218,2)</f>
        <v>0</v>
      </c>
      <c r="K218" s="239" t="s">
        <v>140</v>
      </c>
      <c r="L218" s="46"/>
      <c r="M218" s="244" t="s">
        <v>1</v>
      </c>
      <c r="N218" s="245" t="s">
        <v>48</v>
      </c>
      <c r="O218" s="93"/>
      <c r="P218" s="246">
        <f>O218*H218</f>
        <v>0</v>
      </c>
      <c r="Q218" s="246">
        <v>0</v>
      </c>
      <c r="R218" s="246">
        <f>Q218*H218</f>
        <v>0</v>
      </c>
      <c r="S218" s="246">
        <v>0</v>
      </c>
      <c r="T218" s="247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48" t="s">
        <v>156</v>
      </c>
      <c r="AT218" s="248" t="s">
        <v>136</v>
      </c>
      <c r="AU218" s="248" t="s">
        <v>93</v>
      </c>
      <c r="AY218" s="18" t="s">
        <v>133</v>
      </c>
      <c r="BE218" s="249">
        <f>IF(N218="základní",J218,0)</f>
        <v>0</v>
      </c>
      <c r="BF218" s="249">
        <f>IF(N218="snížená",J218,0)</f>
        <v>0</v>
      </c>
      <c r="BG218" s="249">
        <f>IF(N218="zákl. přenesená",J218,0)</f>
        <v>0</v>
      </c>
      <c r="BH218" s="249">
        <f>IF(N218="sníž. přenesená",J218,0)</f>
        <v>0</v>
      </c>
      <c r="BI218" s="249">
        <f>IF(N218="nulová",J218,0)</f>
        <v>0</v>
      </c>
      <c r="BJ218" s="18" t="s">
        <v>91</v>
      </c>
      <c r="BK218" s="249">
        <f>ROUND(I218*H218,2)</f>
        <v>0</v>
      </c>
      <c r="BL218" s="18" t="s">
        <v>156</v>
      </c>
      <c r="BM218" s="248" t="s">
        <v>402</v>
      </c>
    </row>
    <row r="219" s="12" customFormat="1" ht="22.8" customHeight="1">
      <c r="A219" s="12"/>
      <c r="B219" s="221"/>
      <c r="C219" s="222"/>
      <c r="D219" s="223" t="s">
        <v>82</v>
      </c>
      <c r="E219" s="235" t="s">
        <v>403</v>
      </c>
      <c r="F219" s="235" t="s">
        <v>404</v>
      </c>
      <c r="G219" s="222"/>
      <c r="H219" s="222"/>
      <c r="I219" s="225"/>
      <c r="J219" s="236">
        <f>BK219</f>
        <v>0</v>
      </c>
      <c r="K219" s="222"/>
      <c r="L219" s="227"/>
      <c r="M219" s="228"/>
      <c r="N219" s="229"/>
      <c r="O219" s="229"/>
      <c r="P219" s="230">
        <f>P220</f>
        <v>0</v>
      </c>
      <c r="Q219" s="229"/>
      <c r="R219" s="230">
        <f>R220</f>
        <v>0</v>
      </c>
      <c r="S219" s="229"/>
      <c r="T219" s="231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32" t="s">
        <v>91</v>
      </c>
      <c r="AT219" s="233" t="s">
        <v>82</v>
      </c>
      <c r="AU219" s="233" t="s">
        <v>91</v>
      </c>
      <c r="AY219" s="232" t="s">
        <v>133</v>
      </c>
      <c r="BK219" s="234">
        <f>BK220</f>
        <v>0</v>
      </c>
    </row>
    <row r="220" s="2" customFormat="1" ht="16.5" customHeight="1">
      <c r="A220" s="40"/>
      <c r="B220" s="41"/>
      <c r="C220" s="237" t="s">
        <v>405</v>
      </c>
      <c r="D220" s="237" t="s">
        <v>136</v>
      </c>
      <c r="E220" s="238" t="s">
        <v>406</v>
      </c>
      <c r="F220" s="239" t="s">
        <v>407</v>
      </c>
      <c r="G220" s="240" t="s">
        <v>226</v>
      </c>
      <c r="H220" s="241">
        <v>10.01</v>
      </c>
      <c r="I220" s="242"/>
      <c r="J220" s="243">
        <f>ROUND(I220*H220,2)</f>
        <v>0</v>
      </c>
      <c r="K220" s="239" t="s">
        <v>140</v>
      </c>
      <c r="L220" s="46"/>
      <c r="M220" s="244" t="s">
        <v>1</v>
      </c>
      <c r="N220" s="245" t="s">
        <v>48</v>
      </c>
      <c r="O220" s="93"/>
      <c r="P220" s="246">
        <f>O220*H220</f>
        <v>0</v>
      </c>
      <c r="Q220" s="246">
        <v>0</v>
      </c>
      <c r="R220" s="246">
        <f>Q220*H220</f>
        <v>0</v>
      </c>
      <c r="S220" s="246">
        <v>0</v>
      </c>
      <c r="T220" s="247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48" t="s">
        <v>156</v>
      </c>
      <c r="AT220" s="248" t="s">
        <v>136</v>
      </c>
      <c r="AU220" s="248" t="s">
        <v>93</v>
      </c>
      <c r="AY220" s="18" t="s">
        <v>133</v>
      </c>
      <c r="BE220" s="249">
        <f>IF(N220="základní",J220,0)</f>
        <v>0</v>
      </c>
      <c r="BF220" s="249">
        <f>IF(N220="snížená",J220,0)</f>
        <v>0</v>
      </c>
      <c r="BG220" s="249">
        <f>IF(N220="zákl. přenesená",J220,0)</f>
        <v>0</v>
      </c>
      <c r="BH220" s="249">
        <f>IF(N220="sníž. přenesená",J220,0)</f>
        <v>0</v>
      </c>
      <c r="BI220" s="249">
        <f>IF(N220="nulová",J220,0)</f>
        <v>0</v>
      </c>
      <c r="BJ220" s="18" t="s">
        <v>91</v>
      </c>
      <c r="BK220" s="249">
        <f>ROUND(I220*H220,2)</f>
        <v>0</v>
      </c>
      <c r="BL220" s="18" t="s">
        <v>156</v>
      </c>
      <c r="BM220" s="248" t="s">
        <v>408</v>
      </c>
    </row>
    <row r="221" s="12" customFormat="1" ht="25.92" customHeight="1">
      <c r="A221" s="12"/>
      <c r="B221" s="221"/>
      <c r="C221" s="222"/>
      <c r="D221" s="223" t="s">
        <v>82</v>
      </c>
      <c r="E221" s="224" t="s">
        <v>409</v>
      </c>
      <c r="F221" s="224" t="s">
        <v>410</v>
      </c>
      <c r="G221" s="222"/>
      <c r="H221" s="222"/>
      <c r="I221" s="225"/>
      <c r="J221" s="226">
        <f>BK221</f>
        <v>0</v>
      </c>
      <c r="K221" s="222"/>
      <c r="L221" s="227"/>
      <c r="M221" s="228"/>
      <c r="N221" s="229"/>
      <c r="O221" s="229"/>
      <c r="P221" s="230">
        <f>P222+P232+P241+P260+P271</f>
        <v>0</v>
      </c>
      <c r="Q221" s="229"/>
      <c r="R221" s="230">
        <f>R222+R232+R241+R260+R271</f>
        <v>0.61729490999999992</v>
      </c>
      <c r="S221" s="229"/>
      <c r="T221" s="231">
        <f>T222+T232+T241+T260+T271</f>
        <v>0.043310100000000004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32" t="s">
        <v>93</v>
      </c>
      <c r="AT221" s="233" t="s">
        <v>82</v>
      </c>
      <c r="AU221" s="233" t="s">
        <v>83</v>
      </c>
      <c r="AY221" s="232" t="s">
        <v>133</v>
      </c>
      <c r="BK221" s="234">
        <f>BK222+BK232+BK241+BK260+BK271</f>
        <v>0</v>
      </c>
    </row>
    <row r="222" s="12" customFormat="1" ht="22.8" customHeight="1">
      <c r="A222" s="12"/>
      <c r="B222" s="221"/>
      <c r="C222" s="222"/>
      <c r="D222" s="223" t="s">
        <v>82</v>
      </c>
      <c r="E222" s="235" t="s">
        <v>411</v>
      </c>
      <c r="F222" s="235" t="s">
        <v>412</v>
      </c>
      <c r="G222" s="222"/>
      <c r="H222" s="222"/>
      <c r="I222" s="225"/>
      <c r="J222" s="236">
        <f>BK222</f>
        <v>0</v>
      </c>
      <c r="K222" s="222"/>
      <c r="L222" s="227"/>
      <c r="M222" s="228"/>
      <c r="N222" s="229"/>
      <c r="O222" s="229"/>
      <c r="P222" s="230">
        <f>SUM(P223:P231)</f>
        <v>0</v>
      </c>
      <c r="Q222" s="229"/>
      <c r="R222" s="230">
        <f>SUM(R223:R231)</f>
        <v>0.059471999999999997</v>
      </c>
      <c r="S222" s="229"/>
      <c r="T222" s="231">
        <f>SUM(T223:T231)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32" t="s">
        <v>93</v>
      </c>
      <c r="AT222" s="233" t="s">
        <v>82</v>
      </c>
      <c r="AU222" s="233" t="s">
        <v>91</v>
      </c>
      <c r="AY222" s="232" t="s">
        <v>133</v>
      </c>
      <c r="BK222" s="234">
        <f>SUM(BK223:BK231)</f>
        <v>0</v>
      </c>
    </row>
    <row r="223" s="2" customFormat="1" ht="16.5" customHeight="1">
      <c r="A223" s="40"/>
      <c r="B223" s="41"/>
      <c r="C223" s="237" t="s">
        <v>413</v>
      </c>
      <c r="D223" s="237" t="s">
        <v>136</v>
      </c>
      <c r="E223" s="238" t="s">
        <v>414</v>
      </c>
      <c r="F223" s="239" t="s">
        <v>415</v>
      </c>
      <c r="G223" s="240" t="s">
        <v>217</v>
      </c>
      <c r="H223" s="241">
        <v>5.5700000000000003</v>
      </c>
      <c r="I223" s="242"/>
      <c r="J223" s="243">
        <f>ROUND(I223*H223,2)</f>
        <v>0</v>
      </c>
      <c r="K223" s="239" t="s">
        <v>140</v>
      </c>
      <c r="L223" s="46"/>
      <c r="M223" s="244" t="s">
        <v>1</v>
      </c>
      <c r="N223" s="245" t="s">
        <v>48</v>
      </c>
      <c r="O223" s="93"/>
      <c r="P223" s="246">
        <f>O223*H223</f>
        <v>0</v>
      </c>
      <c r="Q223" s="246">
        <v>0.0044999999999999997</v>
      </c>
      <c r="R223" s="246">
        <f>Q223*H223</f>
        <v>0.025065</v>
      </c>
      <c r="S223" s="246">
        <v>0</v>
      </c>
      <c r="T223" s="247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48" t="s">
        <v>278</v>
      </c>
      <c r="AT223" s="248" t="s">
        <v>136</v>
      </c>
      <c r="AU223" s="248" t="s">
        <v>93</v>
      </c>
      <c r="AY223" s="18" t="s">
        <v>133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8" t="s">
        <v>91</v>
      </c>
      <c r="BK223" s="249">
        <f>ROUND(I223*H223,2)</f>
        <v>0</v>
      </c>
      <c r="BL223" s="18" t="s">
        <v>278</v>
      </c>
      <c r="BM223" s="248" t="s">
        <v>416</v>
      </c>
    </row>
    <row r="224" s="2" customFormat="1">
      <c r="A224" s="40"/>
      <c r="B224" s="41"/>
      <c r="C224" s="42"/>
      <c r="D224" s="250" t="s">
        <v>143</v>
      </c>
      <c r="E224" s="42"/>
      <c r="F224" s="251" t="s">
        <v>417</v>
      </c>
      <c r="G224" s="42"/>
      <c r="H224" s="42"/>
      <c r="I224" s="146"/>
      <c r="J224" s="42"/>
      <c r="K224" s="42"/>
      <c r="L224" s="46"/>
      <c r="M224" s="252"/>
      <c r="N224" s="253"/>
      <c r="O224" s="93"/>
      <c r="P224" s="93"/>
      <c r="Q224" s="93"/>
      <c r="R224" s="93"/>
      <c r="S224" s="93"/>
      <c r="T224" s="94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8" t="s">
        <v>143</v>
      </c>
      <c r="AU224" s="18" t="s">
        <v>93</v>
      </c>
    </row>
    <row r="225" s="13" customFormat="1">
      <c r="A225" s="13"/>
      <c r="B225" s="258"/>
      <c r="C225" s="259"/>
      <c r="D225" s="250" t="s">
        <v>244</v>
      </c>
      <c r="E225" s="260" t="s">
        <v>1</v>
      </c>
      <c r="F225" s="261" t="s">
        <v>418</v>
      </c>
      <c r="G225" s="259"/>
      <c r="H225" s="262">
        <v>5.5700000000000003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8" t="s">
        <v>244</v>
      </c>
      <c r="AU225" s="268" t="s">
        <v>93</v>
      </c>
      <c r="AV225" s="13" t="s">
        <v>93</v>
      </c>
      <c r="AW225" s="13" t="s">
        <v>38</v>
      </c>
      <c r="AX225" s="13" t="s">
        <v>83</v>
      </c>
      <c r="AY225" s="268" t="s">
        <v>133</v>
      </c>
    </row>
    <row r="226" s="14" customFormat="1">
      <c r="A226" s="14"/>
      <c r="B226" s="269"/>
      <c r="C226" s="270"/>
      <c r="D226" s="250" t="s">
        <v>244</v>
      </c>
      <c r="E226" s="271" t="s">
        <v>1</v>
      </c>
      <c r="F226" s="272" t="s">
        <v>246</v>
      </c>
      <c r="G226" s="270"/>
      <c r="H226" s="273">
        <v>5.5700000000000003</v>
      </c>
      <c r="I226" s="274"/>
      <c r="J226" s="270"/>
      <c r="K226" s="270"/>
      <c r="L226" s="275"/>
      <c r="M226" s="276"/>
      <c r="N226" s="277"/>
      <c r="O226" s="277"/>
      <c r="P226" s="277"/>
      <c r="Q226" s="277"/>
      <c r="R226" s="277"/>
      <c r="S226" s="277"/>
      <c r="T226" s="27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9" t="s">
        <v>244</v>
      </c>
      <c r="AU226" s="279" t="s">
        <v>93</v>
      </c>
      <c r="AV226" s="14" t="s">
        <v>156</v>
      </c>
      <c r="AW226" s="14" t="s">
        <v>38</v>
      </c>
      <c r="AX226" s="14" t="s">
        <v>91</v>
      </c>
      <c r="AY226" s="279" t="s">
        <v>133</v>
      </c>
    </row>
    <row r="227" s="2" customFormat="1" ht="16.5" customHeight="1">
      <c r="A227" s="40"/>
      <c r="B227" s="41"/>
      <c r="C227" s="237" t="s">
        <v>419</v>
      </c>
      <c r="D227" s="237" t="s">
        <v>136</v>
      </c>
      <c r="E227" s="238" t="s">
        <v>420</v>
      </c>
      <c r="F227" s="239" t="s">
        <v>421</v>
      </c>
      <c r="G227" s="240" t="s">
        <v>217</v>
      </c>
      <c r="H227" s="241">
        <v>7.6459999999999999</v>
      </c>
      <c r="I227" s="242"/>
      <c r="J227" s="243">
        <f>ROUND(I227*H227,2)</f>
        <v>0</v>
      </c>
      <c r="K227" s="239" t="s">
        <v>140</v>
      </c>
      <c r="L227" s="46"/>
      <c r="M227" s="244" t="s">
        <v>1</v>
      </c>
      <c r="N227" s="245" t="s">
        <v>48</v>
      </c>
      <c r="O227" s="93"/>
      <c r="P227" s="246">
        <f>O227*H227</f>
        <v>0</v>
      </c>
      <c r="Q227" s="246">
        <v>0.0044999999999999997</v>
      </c>
      <c r="R227" s="246">
        <f>Q227*H227</f>
        <v>0.034407</v>
      </c>
      <c r="S227" s="246">
        <v>0</v>
      </c>
      <c r="T227" s="247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8" t="s">
        <v>278</v>
      </c>
      <c r="AT227" s="248" t="s">
        <v>136</v>
      </c>
      <c r="AU227" s="248" t="s">
        <v>93</v>
      </c>
      <c r="AY227" s="18" t="s">
        <v>133</v>
      </c>
      <c r="BE227" s="249">
        <f>IF(N227="základní",J227,0)</f>
        <v>0</v>
      </c>
      <c r="BF227" s="249">
        <f>IF(N227="snížená",J227,0)</f>
        <v>0</v>
      </c>
      <c r="BG227" s="249">
        <f>IF(N227="zákl. přenesená",J227,0)</f>
        <v>0</v>
      </c>
      <c r="BH227" s="249">
        <f>IF(N227="sníž. přenesená",J227,0)</f>
        <v>0</v>
      </c>
      <c r="BI227" s="249">
        <f>IF(N227="nulová",J227,0)</f>
        <v>0</v>
      </c>
      <c r="BJ227" s="18" t="s">
        <v>91</v>
      </c>
      <c r="BK227" s="249">
        <f>ROUND(I227*H227,2)</f>
        <v>0</v>
      </c>
      <c r="BL227" s="18" t="s">
        <v>278</v>
      </c>
      <c r="BM227" s="248" t="s">
        <v>422</v>
      </c>
    </row>
    <row r="228" s="2" customFormat="1">
      <c r="A228" s="40"/>
      <c r="B228" s="41"/>
      <c r="C228" s="42"/>
      <c r="D228" s="250" t="s">
        <v>143</v>
      </c>
      <c r="E228" s="42"/>
      <c r="F228" s="251" t="s">
        <v>423</v>
      </c>
      <c r="G228" s="42"/>
      <c r="H228" s="42"/>
      <c r="I228" s="146"/>
      <c r="J228" s="42"/>
      <c r="K228" s="42"/>
      <c r="L228" s="46"/>
      <c r="M228" s="252"/>
      <c r="N228" s="253"/>
      <c r="O228" s="93"/>
      <c r="P228" s="93"/>
      <c r="Q228" s="93"/>
      <c r="R228" s="93"/>
      <c r="S228" s="93"/>
      <c r="T228" s="94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143</v>
      </c>
      <c r="AU228" s="18" t="s">
        <v>93</v>
      </c>
    </row>
    <row r="229" s="13" customFormat="1">
      <c r="A229" s="13"/>
      <c r="B229" s="258"/>
      <c r="C229" s="259"/>
      <c r="D229" s="250" t="s">
        <v>244</v>
      </c>
      <c r="E229" s="260" t="s">
        <v>1</v>
      </c>
      <c r="F229" s="261" t="s">
        <v>424</v>
      </c>
      <c r="G229" s="259"/>
      <c r="H229" s="262">
        <v>7.6459999999999999</v>
      </c>
      <c r="I229" s="263"/>
      <c r="J229" s="259"/>
      <c r="K229" s="259"/>
      <c r="L229" s="264"/>
      <c r="M229" s="265"/>
      <c r="N229" s="266"/>
      <c r="O229" s="266"/>
      <c r="P229" s="266"/>
      <c r="Q229" s="266"/>
      <c r="R229" s="266"/>
      <c r="S229" s="266"/>
      <c r="T229" s="26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8" t="s">
        <v>244</v>
      </c>
      <c r="AU229" s="268" t="s">
        <v>93</v>
      </c>
      <c r="AV229" s="13" t="s">
        <v>93</v>
      </c>
      <c r="AW229" s="13" t="s">
        <v>38</v>
      </c>
      <c r="AX229" s="13" t="s">
        <v>83</v>
      </c>
      <c r="AY229" s="268" t="s">
        <v>133</v>
      </c>
    </row>
    <row r="230" s="14" customFormat="1">
      <c r="A230" s="14"/>
      <c r="B230" s="269"/>
      <c r="C230" s="270"/>
      <c r="D230" s="250" t="s">
        <v>244</v>
      </c>
      <c r="E230" s="271" t="s">
        <v>1</v>
      </c>
      <c r="F230" s="272" t="s">
        <v>246</v>
      </c>
      <c r="G230" s="270"/>
      <c r="H230" s="273">
        <v>7.6459999999999999</v>
      </c>
      <c r="I230" s="274"/>
      <c r="J230" s="270"/>
      <c r="K230" s="270"/>
      <c r="L230" s="275"/>
      <c r="M230" s="276"/>
      <c r="N230" s="277"/>
      <c r="O230" s="277"/>
      <c r="P230" s="277"/>
      <c r="Q230" s="277"/>
      <c r="R230" s="277"/>
      <c r="S230" s="277"/>
      <c r="T230" s="27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9" t="s">
        <v>244</v>
      </c>
      <c r="AU230" s="279" t="s">
        <v>93</v>
      </c>
      <c r="AV230" s="14" t="s">
        <v>156</v>
      </c>
      <c r="AW230" s="14" t="s">
        <v>38</v>
      </c>
      <c r="AX230" s="14" t="s">
        <v>91</v>
      </c>
      <c r="AY230" s="279" t="s">
        <v>133</v>
      </c>
    </row>
    <row r="231" s="2" customFormat="1" ht="16.5" customHeight="1">
      <c r="A231" s="40"/>
      <c r="B231" s="41"/>
      <c r="C231" s="237" t="s">
        <v>425</v>
      </c>
      <c r="D231" s="237" t="s">
        <v>136</v>
      </c>
      <c r="E231" s="238" t="s">
        <v>426</v>
      </c>
      <c r="F231" s="239" t="s">
        <v>427</v>
      </c>
      <c r="G231" s="240" t="s">
        <v>428</v>
      </c>
      <c r="H231" s="290"/>
      <c r="I231" s="242"/>
      <c r="J231" s="243">
        <f>ROUND(I231*H231,2)</f>
        <v>0</v>
      </c>
      <c r="K231" s="239" t="s">
        <v>140</v>
      </c>
      <c r="L231" s="46"/>
      <c r="M231" s="244" t="s">
        <v>1</v>
      </c>
      <c r="N231" s="245" t="s">
        <v>48</v>
      </c>
      <c r="O231" s="93"/>
      <c r="P231" s="246">
        <f>O231*H231</f>
        <v>0</v>
      </c>
      <c r="Q231" s="246">
        <v>0</v>
      </c>
      <c r="R231" s="246">
        <f>Q231*H231</f>
        <v>0</v>
      </c>
      <c r="S231" s="246">
        <v>0</v>
      </c>
      <c r="T231" s="247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48" t="s">
        <v>278</v>
      </c>
      <c r="AT231" s="248" t="s">
        <v>136</v>
      </c>
      <c r="AU231" s="248" t="s">
        <v>93</v>
      </c>
      <c r="AY231" s="18" t="s">
        <v>133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8" t="s">
        <v>91</v>
      </c>
      <c r="BK231" s="249">
        <f>ROUND(I231*H231,2)</f>
        <v>0</v>
      </c>
      <c r="BL231" s="18" t="s">
        <v>278</v>
      </c>
      <c r="BM231" s="248" t="s">
        <v>429</v>
      </c>
    </row>
    <row r="232" s="12" customFormat="1" ht="22.8" customHeight="1">
      <c r="A232" s="12"/>
      <c r="B232" s="221"/>
      <c r="C232" s="222"/>
      <c r="D232" s="223" t="s">
        <v>82</v>
      </c>
      <c r="E232" s="235" t="s">
        <v>430</v>
      </c>
      <c r="F232" s="235" t="s">
        <v>431</v>
      </c>
      <c r="G232" s="222"/>
      <c r="H232" s="222"/>
      <c r="I232" s="225"/>
      <c r="J232" s="236">
        <f>BK232</f>
        <v>0</v>
      </c>
      <c r="K232" s="222"/>
      <c r="L232" s="227"/>
      <c r="M232" s="228"/>
      <c r="N232" s="229"/>
      <c r="O232" s="229"/>
      <c r="P232" s="230">
        <f>SUM(P233:P240)</f>
        <v>0</v>
      </c>
      <c r="Q232" s="229"/>
      <c r="R232" s="230">
        <f>SUM(R233:R240)</f>
        <v>0.1081</v>
      </c>
      <c r="S232" s="229"/>
      <c r="T232" s="231">
        <f>SUM(T233:T240)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32" t="s">
        <v>93</v>
      </c>
      <c r="AT232" s="233" t="s">
        <v>82</v>
      </c>
      <c r="AU232" s="233" t="s">
        <v>91</v>
      </c>
      <c r="AY232" s="232" t="s">
        <v>133</v>
      </c>
      <c r="BK232" s="234">
        <f>SUM(BK233:BK240)</f>
        <v>0</v>
      </c>
    </row>
    <row r="233" s="2" customFormat="1" ht="16.5" customHeight="1">
      <c r="A233" s="40"/>
      <c r="B233" s="41"/>
      <c r="C233" s="237" t="s">
        <v>432</v>
      </c>
      <c r="D233" s="237" t="s">
        <v>136</v>
      </c>
      <c r="E233" s="238" t="s">
        <v>433</v>
      </c>
      <c r="F233" s="239" t="s">
        <v>434</v>
      </c>
      <c r="G233" s="240" t="s">
        <v>435</v>
      </c>
      <c r="H233" s="241">
        <v>108.09999999999999</v>
      </c>
      <c r="I233" s="242"/>
      <c r="J233" s="243">
        <f>ROUND(I233*H233,2)</f>
        <v>0</v>
      </c>
      <c r="K233" s="239" t="s">
        <v>231</v>
      </c>
      <c r="L233" s="46"/>
      <c r="M233" s="244" t="s">
        <v>1</v>
      </c>
      <c r="N233" s="245" t="s">
        <v>48</v>
      </c>
      <c r="O233" s="93"/>
      <c r="P233" s="246">
        <f>O233*H233</f>
        <v>0</v>
      </c>
      <c r="Q233" s="246">
        <v>0.001</v>
      </c>
      <c r="R233" s="246">
        <f>Q233*H233</f>
        <v>0.1081</v>
      </c>
      <c r="S233" s="246">
        <v>0</v>
      </c>
      <c r="T233" s="24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48" t="s">
        <v>278</v>
      </c>
      <c r="AT233" s="248" t="s">
        <v>136</v>
      </c>
      <c r="AU233" s="248" t="s">
        <v>93</v>
      </c>
      <c r="AY233" s="18" t="s">
        <v>133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8" t="s">
        <v>91</v>
      </c>
      <c r="BK233" s="249">
        <f>ROUND(I233*H233,2)</f>
        <v>0</v>
      </c>
      <c r="BL233" s="18" t="s">
        <v>278</v>
      </c>
      <c r="BM233" s="248" t="s">
        <v>436</v>
      </c>
    </row>
    <row r="234" s="2" customFormat="1">
      <c r="A234" s="40"/>
      <c r="B234" s="41"/>
      <c r="C234" s="42"/>
      <c r="D234" s="250" t="s">
        <v>143</v>
      </c>
      <c r="E234" s="42"/>
      <c r="F234" s="251" t="s">
        <v>437</v>
      </c>
      <c r="G234" s="42"/>
      <c r="H234" s="42"/>
      <c r="I234" s="146"/>
      <c r="J234" s="42"/>
      <c r="K234" s="42"/>
      <c r="L234" s="46"/>
      <c r="M234" s="252"/>
      <c r="N234" s="253"/>
      <c r="O234" s="93"/>
      <c r="P234" s="93"/>
      <c r="Q234" s="93"/>
      <c r="R234" s="93"/>
      <c r="S234" s="93"/>
      <c r="T234" s="94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8" t="s">
        <v>143</v>
      </c>
      <c r="AU234" s="18" t="s">
        <v>93</v>
      </c>
    </row>
    <row r="235" s="15" customFormat="1">
      <c r="A235" s="15"/>
      <c r="B235" s="291"/>
      <c r="C235" s="292"/>
      <c r="D235" s="250" t="s">
        <v>244</v>
      </c>
      <c r="E235" s="293" t="s">
        <v>1</v>
      </c>
      <c r="F235" s="294" t="s">
        <v>438</v>
      </c>
      <c r="G235" s="292"/>
      <c r="H235" s="293" t="s">
        <v>1</v>
      </c>
      <c r="I235" s="295"/>
      <c r="J235" s="292"/>
      <c r="K235" s="292"/>
      <c r="L235" s="296"/>
      <c r="M235" s="297"/>
      <c r="N235" s="298"/>
      <c r="O235" s="298"/>
      <c r="P235" s="298"/>
      <c r="Q235" s="298"/>
      <c r="R235" s="298"/>
      <c r="S235" s="298"/>
      <c r="T235" s="299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300" t="s">
        <v>244</v>
      </c>
      <c r="AU235" s="300" t="s">
        <v>93</v>
      </c>
      <c r="AV235" s="15" t="s">
        <v>91</v>
      </c>
      <c r="AW235" s="15" t="s">
        <v>38</v>
      </c>
      <c r="AX235" s="15" t="s">
        <v>83</v>
      </c>
      <c r="AY235" s="300" t="s">
        <v>133</v>
      </c>
    </row>
    <row r="236" s="13" customFormat="1">
      <c r="A236" s="13"/>
      <c r="B236" s="258"/>
      <c r="C236" s="259"/>
      <c r="D236" s="250" t="s">
        <v>244</v>
      </c>
      <c r="E236" s="260" t="s">
        <v>1</v>
      </c>
      <c r="F236" s="261" t="s">
        <v>439</v>
      </c>
      <c r="G236" s="259"/>
      <c r="H236" s="262">
        <v>94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8" t="s">
        <v>244</v>
      </c>
      <c r="AU236" s="268" t="s">
        <v>93</v>
      </c>
      <c r="AV236" s="13" t="s">
        <v>93</v>
      </c>
      <c r="AW236" s="13" t="s">
        <v>38</v>
      </c>
      <c r="AX236" s="13" t="s">
        <v>83</v>
      </c>
      <c r="AY236" s="268" t="s">
        <v>133</v>
      </c>
    </row>
    <row r="237" s="16" customFormat="1">
      <c r="A237" s="16"/>
      <c r="B237" s="301"/>
      <c r="C237" s="302"/>
      <c r="D237" s="250" t="s">
        <v>244</v>
      </c>
      <c r="E237" s="303" t="s">
        <v>1</v>
      </c>
      <c r="F237" s="304" t="s">
        <v>440</v>
      </c>
      <c r="G237" s="302"/>
      <c r="H237" s="305">
        <v>94</v>
      </c>
      <c r="I237" s="306"/>
      <c r="J237" s="302"/>
      <c r="K237" s="302"/>
      <c r="L237" s="307"/>
      <c r="M237" s="308"/>
      <c r="N237" s="309"/>
      <c r="O237" s="309"/>
      <c r="P237" s="309"/>
      <c r="Q237" s="309"/>
      <c r="R237" s="309"/>
      <c r="S237" s="309"/>
      <c r="T237" s="310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311" t="s">
        <v>244</v>
      </c>
      <c r="AU237" s="311" t="s">
        <v>93</v>
      </c>
      <c r="AV237" s="16" t="s">
        <v>149</v>
      </c>
      <c r="AW237" s="16" t="s">
        <v>38</v>
      </c>
      <c r="AX237" s="16" t="s">
        <v>83</v>
      </c>
      <c r="AY237" s="311" t="s">
        <v>133</v>
      </c>
    </row>
    <row r="238" s="13" customFormat="1">
      <c r="A238" s="13"/>
      <c r="B238" s="258"/>
      <c r="C238" s="259"/>
      <c r="D238" s="250" t="s">
        <v>244</v>
      </c>
      <c r="E238" s="260" t="s">
        <v>1</v>
      </c>
      <c r="F238" s="261" t="s">
        <v>441</v>
      </c>
      <c r="G238" s="259"/>
      <c r="H238" s="262">
        <v>14.1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8" t="s">
        <v>244</v>
      </c>
      <c r="AU238" s="268" t="s">
        <v>93</v>
      </c>
      <c r="AV238" s="13" t="s">
        <v>93</v>
      </c>
      <c r="AW238" s="13" t="s">
        <v>38</v>
      </c>
      <c r="AX238" s="13" t="s">
        <v>83</v>
      </c>
      <c r="AY238" s="268" t="s">
        <v>133</v>
      </c>
    </row>
    <row r="239" s="14" customFormat="1">
      <c r="A239" s="14"/>
      <c r="B239" s="269"/>
      <c r="C239" s="270"/>
      <c r="D239" s="250" t="s">
        <v>244</v>
      </c>
      <c r="E239" s="271" t="s">
        <v>1</v>
      </c>
      <c r="F239" s="272" t="s">
        <v>246</v>
      </c>
      <c r="G239" s="270"/>
      <c r="H239" s="273">
        <v>108.09999999999999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9" t="s">
        <v>244</v>
      </c>
      <c r="AU239" s="279" t="s">
        <v>93</v>
      </c>
      <c r="AV239" s="14" t="s">
        <v>156</v>
      </c>
      <c r="AW239" s="14" t="s">
        <v>38</v>
      </c>
      <c r="AX239" s="14" t="s">
        <v>91</v>
      </c>
      <c r="AY239" s="279" t="s">
        <v>133</v>
      </c>
    </row>
    <row r="240" s="2" customFormat="1" ht="16.5" customHeight="1">
      <c r="A240" s="40"/>
      <c r="B240" s="41"/>
      <c r="C240" s="237" t="s">
        <v>442</v>
      </c>
      <c r="D240" s="237" t="s">
        <v>136</v>
      </c>
      <c r="E240" s="238" t="s">
        <v>443</v>
      </c>
      <c r="F240" s="239" t="s">
        <v>444</v>
      </c>
      <c r="G240" s="240" t="s">
        <v>428</v>
      </c>
      <c r="H240" s="290"/>
      <c r="I240" s="242"/>
      <c r="J240" s="243">
        <f>ROUND(I240*H240,2)</f>
        <v>0</v>
      </c>
      <c r="K240" s="239" t="s">
        <v>140</v>
      </c>
      <c r="L240" s="46"/>
      <c r="M240" s="244" t="s">
        <v>1</v>
      </c>
      <c r="N240" s="245" t="s">
        <v>48</v>
      </c>
      <c r="O240" s="93"/>
      <c r="P240" s="246">
        <f>O240*H240</f>
        <v>0</v>
      </c>
      <c r="Q240" s="246">
        <v>0</v>
      </c>
      <c r="R240" s="246">
        <f>Q240*H240</f>
        <v>0</v>
      </c>
      <c r="S240" s="246">
        <v>0</v>
      </c>
      <c r="T240" s="247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48" t="s">
        <v>278</v>
      </c>
      <c r="AT240" s="248" t="s">
        <v>136</v>
      </c>
      <c r="AU240" s="248" t="s">
        <v>93</v>
      </c>
      <c r="AY240" s="18" t="s">
        <v>133</v>
      </c>
      <c r="BE240" s="249">
        <f>IF(N240="základní",J240,0)</f>
        <v>0</v>
      </c>
      <c r="BF240" s="249">
        <f>IF(N240="snížená",J240,0)</f>
        <v>0</v>
      </c>
      <c r="BG240" s="249">
        <f>IF(N240="zákl. přenesená",J240,0)</f>
        <v>0</v>
      </c>
      <c r="BH240" s="249">
        <f>IF(N240="sníž. přenesená",J240,0)</f>
        <v>0</v>
      </c>
      <c r="BI240" s="249">
        <f>IF(N240="nulová",J240,0)</f>
        <v>0</v>
      </c>
      <c r="BJ240" s="18" t="s">
        <v>91</v>
      </c>
      <c r="BK240" s="249">
        <f>ROUND(I240*H240,2)</f>
        <v>0</v>
      </c>
      <c r="BL240" s="18" t="s">
        <v>278</v>
      </c>
      <c r="BM240" s="248" t="s">
        <v>445</v>
      </c>
    </row>
    <row r="241" s="12" customFormat="1" ht="22.8" customHeight="1">
      <c r="A241" s="12"/>
      <c r="B241" s="221"/>
      <c r="C241" s="222"/>
      <c r="D241" s="223" t="s">
        <v>82</v>
      </c>
      <c r="E241" s="235" t="s">
        <v>446</v>
      </c>
      <c r="F241" s="235" t="s">
        <v>447</v>
      </c>
      <c r="G241" s="222"/>
      <c r="H241" s="222"/>
      <c r="I241" s="225"/>
      <c r="J241" s="236">
        <f>BK241</f>
        <v>0</v>
      </c>
      <c r="K241" s="222"/>
      <c r="L241" s="227"/>
      <c r="M241" s="228"/>
      <c r="N241" s="229"/>
      <c r="O241" s="229"/>
      <c r="P241" s="230">
        <f>SUM(P242:P259)</f>
        <v>0</v>
      </c>
      <c r="Q241" s="229"/>
      <c r="R241" s="230">
        <f>SUM(R242:R259)</f>
        <v>0.12687359999999998</v>
      </c>
      <c r="S241" s="229"/>
      <c r="T241" s="231">
        <f>SUM(T242:T259)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32" t="s">
        <v>93</v>
      </c>
      <c r="AT241" s="233" t="s">
        <v>82</v>
      </c>
      <c r="AU241" s="233" t="s">
        <v>91</v>
      </c>
      <c r="AY241" s="232" t="s">
        <v>133</v>
      </c>
      <c r="BK241" s="234">
        <f>SUM(BK242:BK259)</f>
        <v>0</v>
      </c>
    </row>
    <row r="242" s="2" customFormat="1" ht="16.5" customHeight="1">
      <c r="A242" s="40"/>
      <c r="B242" s="41"/>
      <c r="C242" s="237" t="s">
        <v>448</v>
      </c>
      <c r="D242" s="237" t="s">
        <v>136</v>
      </c>
      <c r="E242" s="238" t="s">
        <v>449</v>
      </c>
      <c r="F242" s="239" t="s">
        <v>450</v>
      </c>
      <c r="G242" s="240" t="s">
        <v>217</v>
      </c>
      <c r="H242" s="241">
        <v>3.54</v>
      </c>
      <c r="I242" s="242"/>
      <c r="J242" s="243">
        <f>ROUND(I242*H242,2)</f>
        <v>0</v>
      </c>
      <c r="K242" s="239" t="s">
        <v>140</v>
      </c>
      <c r="L242" s="46"/>
      <c r="M242" s="244" t="s">
        <v>1</v>
      </c>
      <c r="N242" s="245" t="s">
        <v>48</v>
      </c>
      <c r="O242" s="93"/>
      <c r="P242" s="246">
        <f>O242*H242</f>
        <v>0</v>
      </c>
      <c r="Q242" s="246">
        <v>0.00029999999999999997</v>
      </c>
      <c r="R242" s="246">
        <f>Q242*H242</f>
        <v>0.001062</v>
      </c>
      <c r="S242" s="246">
        <v>0</v>
      </c>
      <c r="T242" s="247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48" t="s">
        <v>278</v>
      </c>
      <c r="AT242" s="248" t="s">
        <v>136</v>
      </c>
      <c r="AU242" s="248" t="s">
        <v>93</v>
      </c>
      <c r="AY242" s="18" t="s">
        <v>133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8" t="s">
        <v>91</v>
      </c>
      <c r="BK242" s="249">
        <f>ROUND(I242*H242,2)</f>
        <v>0</v>
      </c>
      <c r="BL242" s="18" t="s">
        <v>278</v>
      </c>
      <c r="BM242" s="248" t="s">
        <v>451</v>
      </c>
    </row>
    <row r="243" s="13" customFormat="1">
      <c r="A243" s="13"/>
      <c r="B243" s="258"/>
      <c r="C243" s="259"/>
      <c r="D243" s="250" t="s">
        <v>244</v>
      </c>
      <c r="E243" s="260" t="s">
        <v>1</v>
      </c>
      <c r="F243" s="261" t="s">
        <v>342</v>
      </c>
      <c r="G243" s="259"/>
      <c r="H243" s="262">
        <v>3.54</v>
      </c>
      <c r="I243" s="263"/>
      <c r="J243" s="259"/>
      <c r="K243" s="259"/>
      <c r="L243" s="264"/>
      <c r="M243" s="265"/>
      <c r="N243" s="266"/>
      <c r="O243" s="266"/>
      <c r="P243" s="266"/>
      <c r="Q243" s="266"/>
      <c r="R243" s="266"/>
      <c r="S243" s="266"/>
      <c r="T243" s="26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8" t="s">
        <v>244</v>
      </c>
      <c r="AU243" s="268" t="s">
        <v>93</v>
      </c>
      <c r="AV243" s="13" t="s">
        <v>93</v>
      </c>
      <c r="AW243" s="13" t="s">
        <v>38</v>
      </c>
      <c r="AX243" s="13" t="s">
        <v>83</v>
      </c>
      <c r="AY243" s="268" t="s">
        <v>133</v>
      </c>
    </row>
    <row r="244" s="14" customFormat="1">
      <c r="A244" s="14"/>
      <c r="B244" s="269"/>
      <c r="C244" s="270"/>
      <c r="D244" s="250" t="s">
        <v>244</v>
      </c>
      <c r="E244" s="271" t="s">
        <v>1</v>
      </c>
      <c r="F244" s="272" t="s">
        <v>246</v>
      </c>
      <c r="G244" s="270"/>
      <c r="H244" s="273">
        <v>3.54</v>
      </c>
      <c r="I244" s="274"/>
      <c r="J244" s="270"/>
      <c r="K244" s="270"/>
      <c r="L244" s="275"/>
      <c r="M244" s="276"/>
      <c r="N244" s="277"/>
      <c r="O244" s="277"/>
      <c r="P244" s="277"/>
      <c r="Q244" s="277"/>
      <c r="R244" s="277"/>
      <c r="S244" s="277"/>
      <c r="T244" s="27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9" t="s">
        <v>244</v>
      </c>
      <c r="AU244" s="279" t="s">
        <v>93</v>
      </c>
      <c r="AV244" s="14" t="s">
        <v>156</v>
      </c>
      <c r="AW244" s="14" t="s">
        <v>38</v>
      </c>
      <c r="AX244" s="14" t="s">
        <v>91</v>
      </c>
      <c r="AY244" s="279" t="s">
        <v>133</v>
      </c>
    </row>
    <row r="245" s="2" customFormat="1" ht="16.5" customHeight="1">
      <c r="A245" s="40"/>
      <c r="B245" s="41"/>
      <c r="C245" s="237" t="s">
        <v>452</v>
      </c>
      <c r="D245" s="237" t="s">
        <v>136</v>
      </c>
      <c r="E245" s="238" t="s">
        <v>453</v>
      </c>
      <c r="F245" s="239" t="s">
        <v>454</v>
      </c>
      <c r="G245" s="240" t="s">
        <v>217</v>
      </c>
      <c r="H245" s="241">
        <v>3.54</v>
      </c>
      <c r="I245" s="242"/>
      <c r="J245" s="243">
        <f>ROUND(I245*H245,2)</f>
        <v>0</v>
      </c>
      <c r="K245" s="239" t="s">
        <v>140</v>
      </c>
      <c r="L245" s="46"/>
      <c r="M245" s="244" t="s">
        <v>1</v>
      </c>
      <c r="N245" s="245" t="s">
        <v>48</v>
      </c>
      <c r="O245" s="93"/>
      <c r="P245" s="246">
        <f>O245*H245</f>
        <v>0</v>
      </c>
      <c r="Q245" s="246">
        <v>0.0075799999999999999</v>
      </c>
      <c r="R245" s="246">
        <f>Q245*H245</f>
        <v>0.026833200000000001</v>
      </c>
      <c r="S245" s="246">
        <v>0</v>
      </c>
      <c r="T245" s="247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48" t="s">
        <v>278</v>
      </c>
      <c r="AT245" s="248" t="s">
        <v>136</v>
      </c>
      <c r="AU245" s="248" t="s">
        <v>93</v>
      </c>
      <c r="AY245" s="18" t="s">
        <v>133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8" t="s">
        <v>91</v>
      </c>
      <c r="BK245" s="249">
        <f>ROUND(I245*H245,2)</f>
        <v>0</v>
      </c>
      <c r="BL245" s="18" t="s">
        <v>278</v>
      </c>
      <c r="BM245" s="248" t="s">
        <v>455</v>
      </c>
    </row>
    <row r="246" s="13" customFormat="1">
      <c r="A246" s="13"/>
      <c r="B246" s="258"/>
      <c r="C246" s="259"/>
      <c r="D246" s="250" t="s">
        <v>244</v>
      </c>
      <c r="E246" s="260" t="s">
        <v>1</v>
      </c>
      <c r="F246" s="261" t="s">
        <v>342</v>
      </c>
      <c r="G246" s="259"/>
      <c r="H246" s="262">
        <v>3.54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8" t="s">
        <v>244</v>
      </c>
      <c r="AU246" s="268" t="s">
        <v>93</v>
      </c>
      <c r="AV246" s="13" t="s">
        <v>93</v>
      </c>
      <c r="AW246" s="13" t="s">
        <v>38</v>
      </c>
      <c r="AX246" s="13" t="s">
        <v>83</v>
      </c>
      <c r="AY246" s="268" t="s">
        <v>133</v>
      </c>
    </row>
    <row r="247" s="14" customFormat="1">
      <c r="A247" s="14"/>
      <c r="B247" s="269"/>
      <c r="C247" s="270"/>
      <c r="D247" s="250" t="s">
        <v>244</v>
      </c>
      <c r="E247" s="271" t="s">
        <v>1</v>
      </c>
      <c r="F247" s="272" t="s">
        <v>246</v>
      </c>
      <c r="G247" s="270"/>
      <c r="H247" s="273">
        <v>3.54</v>
      </c>
      <c r="I247" s="274"/>
      <c r="J247" s="270"/>
      <c r="K247" s="270"/>
      <c r="L247" s="275"/>
      <c r="M247" s="276"/>
      <c r="N247" s="277"/>
      <c r="O247" s="277"/>
      <c r="P247" s="277"/>
      <c r="Q247" s="277"/>
      <c r="R247" s="277"/>
      <c r="S247" s="277"/>
      <c r="T247" s="27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9" t="s">
        <v>244</v>
      </c>
      <c r="AU247" s="279" t="s">
        <v>93</v>
      </c>
      <c r="AV247" s="14" t="s">
        <v>156</v>
      </c>
      <c r="AW247" s="14" t="s">
        <v>38</v>
      </c>
      <c r="AX247" s="14" t="s">
        <v>91</v>
      </c>
      <c r="AY247" s="279" t="s">
        <v>133</v>
      </c>
    </row>
    <row r="248" s="2" customFormat="1" ht="16.5" customHeight="1">
      <c r="A248" s="40"/>
      <c r="B248" s="41"/>
      <c r="C248" s="237" t="s">
        <v>456</v>
      </c>
      <c r="D248" s="237" t="s">
        <v>136</v>
      </c>
      <c r="E248" s="238" t="s">
        <v>457</v>
      </c>
      <c r="F248" s="239" t="s">
        <v>458</v>
      </c>
      <c r="G248" s="240" t="s">
        <v>217</v>
      </c>
      <c r="H248" s="241">
        <v>3.54</v>
      </c>
      <c r="I248" s="242"/>
      <c r="J248" s="243">
        <f>ROUND(I248*H248,2)</f>
        <v>0</v>
      </c>
      <c r="K248" s="239" t="s">
        <v>140</v>
      </c>
      <c r="L248" s="46"/>
      <c r="M248" s="244" t="s">
        <v>1</v>
      </c>
      <c r="N248" s="245" t="s">
        <v>48</v>
      </c>
      <c r="O248" s="93"/>
      <c r="P248" s="246">
        <f>O248*H248</f>
        <v>0</v>
      </c>
      <c r="Q248" s="246">
        <v>0.0058799999999999998</v>
      </c>
      <c r="R248" s="246">
        <f>Q248*H248</f>
        <v>0.020815199999999999</v>
      </c>
      <c r="S248" s="246">
        <v>0</v>
      </c>
      <c r="T248" s="247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48" t="s">
        <v>278</v>
      </c>
      <c r="AT248" s="248" t="s">
        <v>136</v>
      </c>
      <c r="AU248" s="248" t="s">
        <v>93</v>
      </c>
      <c r="AY248" s="18" t="s">
        <v>133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8" t="s">
        <v>91</v>
      </c>
      <c r="BK248" s="249">
        <f>ROUND(I248*H248,2)</f>
        <v>0</v>
      </c>
      <c r="BL248" s="18" t="s">
        <v>278</v>
      </c>
      <c r="BM248" s="248" t="s">
        <v>459</v>
      </c>
    </row>
    <row r="249" s="2" customFormat="1">
      <c r="A249" s="40"/>
      <c r="B249" s="41"/>
      <c r="C249" s="42"/>
      <c r="D249" s="250" t="s">
        <v>143</v>
      </c>
      <c r="E249" s="42"/>
      <c r="F249" s="251" t="s">
        <v>460</v>
      </c>
      <c r="G249" s="42"/>
      <c r="H249" s="42"/>
      <c r="I249" s="146"/>
      <c r="J249" s="42"/>
      <c r="K249" s="42"/>
      <c r="L249" s="46"/>
      <c r="M249" s="252"/>
      <c r="N249" s="253"/>
      <c r="O249" s="93"/>
      <c r="P249" s="93"/>
      <c r="Q249" s="93"/>
      <c r="R249" s="93"/>
      <c r="S249" s="93"/>
      <c r="T249" s="94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8" t="s">
        <v>143</v>
      </c>
      <c r="AU249" s="18" t="s">
        <v>93</v>
      </c>
    </row>
    <row r="250" s="13" customFormat="1">
      <c r="A250" s="13"/>
      <c r="B250" s="258"/>
      <c r="C250" s="259"/>
      <c r="D250" s="250" t="s">
        <v>244</v>
      </c>
      <c r="E250" s="260" t="s">
        <v>1</v>
      </c>
      <c r="F250" s="261" t="s">
        <v>342</v>
      </c>
      <c r="G250" s="259"/>
      <c r="H250" s="262">
        <v>3.54</v>
      </c>
      <c r="I250" s="263"/>
      <c r="J250" s="259"/>
      <c r="K250" s="259"/>
      <c r="L250" s="264"/>
      <c r="M250" s="265"/>
      <c r="N250" s="266"/>
      <c r="O250" s="266"/>
      <c r="P250" s="266"/>
      <c r="Q250" s="266"/>
      <c r="R250" s="266"/>
      <c r="S250" s="266"/>
      <c r="T250" s="26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8" t="s">
        <v>244</v>
      </c>
      <c r="AU250" s="268" t="s">
        <v>93</v>
      </c>
      <c r="AV250" s="13" t="s">
        <v>93</v>
      </c>
      <c r="AW250" s="13" t="s">
        <v>38</v>
      </c>
      <c r="AX250" s="13" t="s">
        <v>83</v>
      </c>
      <c r="AY250" s="268" t="s">
        <v>133</v>
      </c>
    </row>
    <row r="251" s="14" customFormat="1">
      <c r="A251" s="14"/>
      <c r="B251" s="269"/>
      <c r="C251" s="270"/>
      <c r="D251" s="250" t="s">
        <v>244</v>
      </c>
      <c r="E251" s="271" t="s">
        <v>1</v>
      </c>
      <c r="F251" s="272" t="s">
        <v>246</v>
      </c>
      <c r="G251" s="270"/>
      <c r="H251" s="273">
        <v>3.54</v>
      </c>
      <c r="I251" s="274"/>
      <c r="J251" s="270"/>
      <c r="K251" s="270"/>
      <c r="L251" s="275"/>
      <c r="M251" s="276"/>
      <c r="N251" s="277"/>
      <c r="O251" s="277"/>
      <c r="P251" s="277"/>
      <c r="Q251" s="277"/>
      <c r="R251" s="277"/>
      <c r="S251" s="277"/>
      <c r="T251" s="27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9" t="s">
        <v>244</v>
      </c>
      <c r="AU251" s="279" t="s">
        <v>93</v>
      </c>
      <c r="AV251" s="14" t="s">
        <v>156</v>
      </c>
      <c r="AW251" s="14" t="s">
        <v>38</v>
      </c>
      <c r="AX251" s="14" t="s">
        <v>91</v>
      </c>
      <c r="AY251" s="279" t="s">
        <v>133</v>
      </c>
    </row>
    <row r="252" s="2" customFormat="1" ht="16.5" customHeight="1">
      <c r="A252" s="40"/>
      <c r="B252" s="41"/>
      <c r="C252" s="280" t="s">
        <v>461</v>
      </c>
      <c r="D252" s="280" t="s">
        <v>290</v>
      </c>
      <c r="E252" s="281" t="s">
        <v>462</v>
      </c>
      <c r="F252" s="282" t="s">
        <v>463</v>
      </c>
      <c r="G252" s="283" t="s">
        <v>217</v>
      </c>
      <c r="H252" s="284">
        <v>4.0709999999999997</v>
      </c>
      <c r="I252" s="285"/>
      <c r="J252" s="286">
        <f>ROUND(I252*H252,2)</f>
        <v>0</v>
      </c>
      <c r="K252" s="282" t="s">
        <v>231</v>
      </c>
      <c r="L252" s="287"/>
      <c r="M252" s="288" t="s">
        <v>1</v>
      </c>
      <c r="N252" s="289" t="s">
        <v>48</v>
      </c>
      <c r="O252" s="93"/>
      <c r="P252" s="246">
        <f>O252*H252</f>
        <v>0</v>
      </c>
      <c r="Q252" s="246">
        <v>0.019199999999999998</v>
      </c>
      <c r="R252" s="246">
        <f>Q252*H252</f>
        <v>0.078163199999999988</v>
      </c>
      <c r="S252" s="246">
        <v>0</v>
      </c>
      <c r="T252" s="247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48" t="s">
        <v>355</v>
      </c>
      <c r="AT252" s="248" t="s">
        <v>290</v>
      </c>
      <c r="AU252" s="248" t="s">
        <v>93</v>
      </c>
      <c r="AY252" s="18" t="s">
        <v>133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8" t="s">
        <v>91</v>
      </c>
      <c r="BK252" s="249">
        <f>ROUND(I252*H252,2)</f>
        <v>0</v>
      </c>
      <c r="BL252" s="18" t="s">
        <v>278</v>
      </c>
      <c r="BM252" s="248" t="s">
        <v>464</v>
      </c>
    </row>
    <row r="253" s="2" customFormat="1">
      <c r="A253" s="40"/>
      <c r="B253" s="41"/>
      <c r="C253" s="42"/>
      <c r="D253" s="250" t="s">
        <v>143</v>
      </c>
      <c r="E253" s="42"/>
      <c r="F253" s="251" t="s">
        <v>465</v>
      </c>
      <c r="G253" s="42"/>
      <c r="H253" s="42"/>
      <c r="I253" s="146"/>
      <c r="J253" s="42"/>
      <c r="K253" s="42"/>
      <c r="L253" s="46"/>
      <c r="M253" s="252"/>
      <c r="N253" s="253"/>
      <c r="O253" s="93"/>
      <c r="P253" s="93"/>
      <c r="Q253" s="93"/>
      <c r="R253" s="93"/>
      <c r="S253" s="93"/>
      <c r="T253" s="94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8" t="s">
        <v>143</v>
      </c>
      <c r="AU253" s="18" t="s">
        <v>93</v>
      </c>
    </row>
    <row r="254" s="13" customFormat="1">
      <c r="A254" s="13"/>
      <c r="B254" s="258"/>
      <c r="C254" s="259"/>
      <c r="D254" s="250" t="s">
        <v>244</v>
      </c>
      <c r="E254" s="259"/>
      <c r="F254" s="261" t="s">
        <v>466</v>
      </c>
      <c r="G254" s="259"/>
      <c r="H254" s="262">
        <v>4.0709999999999997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8" t="s">
        <v>244</v>
      </c>
      <c r="AU254" s="268" t="s">
        <v>93</v>
      </c>
      <c r="AV254" s="13" t="s">
        <v>93</v>
      </c>
      <c r="AW254" s="13" t="s">
        <v>4</v>
      </c>
      <c r="AX254" s="13" t="s">
        <v>91</v>
      </c>
      <c r="AY254" s="268" t="s">
        <v>133</v>
      </c>
    </row>
    <row r="255" s="2" customFormat="1" ht="16.5" customHeight="1">
      <c r="A255" s="40"/>
      <c r="B255" s="41"/>
      <c r="C255" s="237" t="s">
        <v>467</v>
      </c>
      <c r="D255" s="237" t="s">
        <v>136</v>
      </c>
      <c r="E255" s="238" t="s">
        <v>468</v>
      </c>
      <c r="F255" s="239" t="s">
        <v>469</v>
      </c>
      <c r="G255" s="240" t="s">
        <v>217</v>
      </c>
      <c r="H255" s="241">
        <v>3.54</v>
      </c>
      <c r="I255" s="242"/>
      <c r="J255" s="243">
        <f>ROUND(I255*H255,2)</f>
        <v>0</v>
      </c>
      <c r="K255" s="239" t="s">
        <v>140</v>
      </c>
      <c r="L255" s="46"/>
      <c r="M255" s="244" t="s">
        <v>1</v>
      </c>
      <c r="N255" s="245" t="s">
        <v>48</v>
      </c>
      <c r="O255" s="93"/>
      <c r="P255" s="246">
        <f>O255*H255</f>
        <v>0</v>
      </c>
      <c r="Q255" s="246">
        <v>0</v>
      </c>
      <c r="R255" s="246">
        <f>Q255*H255</f>
        <v>0</v>
      </c>
      <c r="S255" s="246">
        <v>0</v>
      </c>
      <c r="T255" s="247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48" t="s">
        <v>278</v>
      </c>
      <c r="AT255" s="248" t="s">
        <v>136</v>
      </c>
      <c r="AU255" s="248" t="s">
        <v>93</v>
      </c>
      <c r="AY255" s="18" t="s">
        <v>133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8" t="s">
        <v>91</v>
      </c>
      <c r="BK255" s="249">
        <f>ROUND(I255*H255,2)</f>
        <v>0</v>
      </c>
      <c r="BL255" s="18" t="s">
        <v>278</v>
      </c>
      <c r="BM255" s="248" t="s">
        <v>470</v>
      </c>
    </row>
    <row r="256" s="2" customFormat="1" ht="16.5" customHeight="1">
      <c r="A256" s="40"/>
      <c r="B256" s="41"/>
      <c r="C256" s="237" t="s">
        <v>471</v>
      </c>
      <c r="D256" s="237" t="s">
        <v>136</v>
      </c>
      <c r="E256" s="238" t="s">
        <v>472</v>
      </c>
      <c r="F256" s="239" t="s">
        <v>473</v>
      </c>
      <c r="G256" s="240" t="s">
        <v>217</v>
      </c>
      <c r="H256" s="241">
        <v>3.54</v>
      </c>
      <c r="I256" s="242"/>
      <c r="J256" s="243">
        <f>ROUND(I256*H256,2)</f>
        <v>0</v>
      </c>
      <c r="K256" s="239" t="s">
        <v>140</v>
      </c>
      <c r="L256" s="46"/>
      <c r="M256" s="244" t="s">
        <v>1</v>
      </c>
      <c r="N256" s="245" t="s">
        <v>48</v>
      </c>
      <c r="O256" s="93"/>
      <c r="P256" s="246">
        <f>O256*H256</f>
        <v>0</v>
      </c>
      <c r="Q256" s="246">
        <v>0</v>
      </c>
      <c r="R256" s="246">
        <f>Q256*H256</f>
        <v>0</v>
      </c>
      <c r="S256" s="246">
        <v>0</v>
      </c>
      <c r="T256" s="247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48" t="s">
        <v>278</v>
      </c>
      <c r="AT256" s="248" t="s">
        <v>136</v>
      </c>
      <c r="AU256" s="248" t="s">
        <v>93</v>
      </c>
      <c r="AY256" s="18" t="s">
        <v>133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8" t="s">
        <v>91</v>
      </c>
      <c r="BK256" s="249">
        <f>ROUND(I256*H256,2)</f>
        <v>0</v>
      </c>
      <c r="BL256" s="18" t="s">
        <v>278</v>
      </c>
      <c r="BM256" s="248" t="s">
        <v>474</v>
      </c>
    </row>
    <row r="257" s="2" customFormat="1" ht="16.5" customHeight="1">
      <c r="A257" s="40"/>
      <c r="B257" s="41"/>
      <c r="C257" s="237" t="s">
        <v>475</v>
      </c>
      <c r="D257" s="237" t="s">
        <v>136</v>
      </c>
      <c r="E257" s="238" t="s">
        <v>476</v>
      </c>
      <c r="F257" s="239" t="s">
        <v>477</v>
      </c>
      <c r="G257" s="240" t="s">
        <v>217</v>
      </c>
      <c r="H257" s="241">
        <v>3.54</v>
      </c>
      <c r="I257" s="242"/>
      <c r="J257" s="243">
        <f>ROUND(I257*H257,2)</f>
        <v>0</v>
      </c>
      <c r="K257" s="239" t="s">
        <v>231</v>
      </c>
      <c r="L257" s="46"/>
      <c r="M257" s="244" t="s">
        <v>1</v>
      </c>
      <c r="N257" s="245" t="s">
        <v>48</v>
      </c>
      <c r="O257" s="93"/>
      <c r="P257" s="246">
        <f>O257*H257</f>
        <v>0</v>
      </c>
      <c r="Q257" s="246">
        <v>0</v>
      </c>
      <c r="R257" s="246">
        <f>Q257*H257</f>
        <v>0</v>
      </c>
      <c r="S257" s="246">
        <v>0</v>
      </c>
      <c r="T257" s="247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48" t="s">
        <v>278</v>
      </c>
      <c r="AT257" s="248" t="s">
        <v>136</v>
      </c>
      <c r="AU257" s="248" t="s">
        <v>93</v>
      </c>
      <c r="AY257" s="18" t="s">
        <v>133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8" t="s">
        <v>91</v>
      </c>
      <c r="BK257" s="249">
        <f>ROUND(I257*H257,2)</f>
        <v>0</v>
      </c>
      <c r="BL257" s="18" t="s">
        <v>278</v>
      </c>
      <c r="BM257" s="248" t="s">
        <v>478</v>
      </c>
    </row>
    <row r="258" s="2" customFormat="1">
      <c r="A258" s="40"/>
      <c r="B258" s="41"/>
      <c r="C258" s="42"/>
      <c r="D258" s="250" t="s">
        <v>143</v>
      </c>
      <c r="E258" s="42"/>
      <c r="F258" s="251" t="s">
        <v>479</v>
      </c>
      <c r="G258" s="42"/>
      <c r="H258" s="42"/>
      <c r="I258" s="146"/>
      <c r="J258" s="42"/>
      <c r="K258" s="42"/>
      <c r="L258" s="46"/>
      <c r="M258" s="252"/>
      <c r="N258" s="253"/>
      <c r="O258" s="93"/>
      <c r="P258" s="93"/>
      <c r="Q258" s="93"/>
      <c r="R258" s="93"/>
      <c r="S258" s="93"/>
      <c r="T258" s="94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8" t="s">
        <v>143</v>
      </c>
      <c r="AU258" s="18" t="s">
        <v>93</v>
      </c>
    </row>
    <row r="259" s="2" customFormat="1" ht="16.5" customHeight="1">
      <c r="A259" s="40"/>
      <c r="B259" s="41"/>
      <c r="C259" s="237" t="s">
        <v>480</v>
      </c>
      <c r="D259" s="237" t="s">
        <v>136</v>
      </c>
      <c r="E259" s="238" t="s">
        <v>481</v>
      </c>
      <c r="F259" s="239" t="s">
        <v>482</v>
      </c>
      <c r="G259" s="240" t="s">
        <v>428</v>
      </c>
      <c r="H259" s="290"/>
      <c r="I259" s="242"/>
      <c r="J259" s="243">
        <f>ROUND(I259*H259,2)</f>
        <v>0</v>
      </c>
      <c r="K259" s="239" t="s">
        <v>140</v>
      </c>
      <c r="L259" s="46"/>
      <c r="M259" s="244" t="s">
        <v>1</v>
      </c>
      <c r="N259" s="245" t="s">
        <v>48</v>
      </c>
      <c r="O259" s="93"/>
      <c r="P259" s="246">
        <f>O259*H259</f>
        <v>0</v>
      </c>
      <c r="Q259" s="246">
        <v>0</v>
      </c>
      <c r="R259" s="246">
        <f>Q259*H259</f>
        <v>0</v>
      </c>
      <c r="S259" s="246">
        <v>0</v>
      </c>
      <c r="T259" s="247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48" t="s">
        <v>278</v>
      </c>
      <c r="AT259" s="248" t="s">
        <v>136</v>
      </c>
      <c r="AU259" s="248" t="s">
        <v>93</v>
      </c>
      <c r="AY259" s="18" t="s">
        <v>133</v>
      </c>
      <c r="BE259" s="249">
        <f>IF(N259="základní",J259,0)</f>
        <v>0</v>
      </c>
      <c r="BF259" s="249">
        <f>IF(N259="snížená",J259,0)</f>
        <v>0</v>
      </c>
      <c r="BG259" s="249">
        <f>IF(N259="zákl. přenesená",J259,0)</f>
        <v>0</v>
      </c>
      <c r="BH259" s="249">
        <f>IF(N259="sníž. přenesená",J259,0)</f>
        <v>0</v>
      </c>
      <c r="BI259" s="249">
        <f>IF(N259="nulová",J259,0)</f>
        <v>0</v>
      </c>
      <c r="BJ259" s="18" t="s">
        <v>91</v>
      </c>
      <c r="BK259" s="249">
        <f>ROUND(I259*H259,2)</f>
        <v>0</v>
      </c>
      <c r="BL259" s="18" t="s">
        <v>278</v>
      </c>
      <c r="BM259" s="248" t="s">
        <v>483</v>
      </c>
    </row>
    <row r="260" s="12" customFormat="1" ht="22.8" customHeight="1">
      <c r="A260" s="12"/>
      <c r="B260" s="221"/>
      <c r="C260" s="222"/>
      <c r="D260" s="223" t="s">
        <v>82</v>
      </c>
      <c r="E260" s="235" t="s">
        <v>484</v>
      </c>
      <c r="F260" s="235" t="s">
        <v>485</v>
      </c>
      <c r="G260" s="222"/>
      <c r="H260" s="222"/>
      <c r="I260" s="225"/>
      <c r="J260" s="236">
        <f>BK260</f>
        <v>0</v>
      </c>
      <c r="K260" s="222"/>
      <c r="L260" s="227"/>
      <c r="M260" s="228"/>
      <c r="N260" s="229"/>
      <c r="O260" s="229"/>
      <c r="P260" s="230">
        <f>SUM(P261:P270)</f>
        <v>0</v>
      </c>
      <c r="Q260" s="229"/>
      <c r="R260" s="230">
        <f>SUM(R261:R270)</f>
        <v>0.039228760000000001</v>
      </c>
      <c r="S260" s="229"/>
      <c r="T260" s="231">
        <f>SUM(T261:T270)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32" t="s">
        <v>93</v>
      </c>
      <c r="AT260" s="233" t="s">
        <v>82</v>
      </c>
      <c r="AU260" s="233" t="s">
        <v>91</v>
      </c>
      <c r="AY260" s="232" t="s">
        <v>133</v>
      </c>
      <c r="BK260" s="234">
        <f>SUM(BK261:BK270)</f>
        <v>0</v>
      </c>
    </row>
    <row r="261" s="2" customFormat="1" ht="16.5" customHeight="1">
      <c r="A261" s="40"/>
      <c r="B261" s="41"/>
      <c r="C261" s="237" t="s">
        <v>486</v>
      </c>
      <c r="D261" s="237" t="s">
        <v>136</v>
      </c>
      <c r="E261" s="238" t="s">
        <v>487</v>
      </c>
      <c r="F261" s="239" t="s">
        <v>488</v>
      </c>
      <c r="G261" s="240" t="s">
        <v>217</v>
      </c>
      <c r="H261" s="241">
        <v>22.131</v>
      </c>
      <c r="I261" s="242"/>
      <c r="J261" s="243">
        <f>ROUND(I261*H261,2)</f>
        <v>0</v>
      </c>
      <c r="K261" s="239" t="s">
        <v>140</v>
      </c>
      <c r="L261" s="46"/>
      <c r="M261" s="244" t="s">
        <v>1</v>
      </c>
      <c r="N261" s="245" t="s">
        <v>48</v>
      </c>
      <c r="O261" s="93"/>
      <c r="P261" s="246">
        <f>O261*H261</f>
        <v>0</v>
      </c>
      <c r="Q261" s="246">
        <v>0.00021000000000000001</v>
      </c>
      <c r="R261" s="246">
        <f>Q261*H261</f>
        <v>0.0046475100000000005</v>
      </c>
      <c r="S261" s="246">
        <v>0</v>
      </c>
      <c r="T261" s="247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48" t="s">
        <v>278</v>
      </c>
      <c r="AT261" s="248" t="s">
        <v>136</v>
      </c>
      <c r="AU261" s="248" t="s">
        <v>93</v>
      </c>
      <c r="AY261" s="18" t="s">
        <v>133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8" t="s">
        <v>91</v>
      </c>
      <c r="BK261" s="249">
        <f>ROUND(I261*H261,2)</f>
        <v>0</v>
      </c>
      <c r="BL261" s="18" t="s">
        <v>278</v>
      </c>
      <c r="BM261" s="248" t="s">
        <v>489</v>
      </c>
    </row>
    <row r="262" s="13" customFormat="1">
      <c r="A262" s="13"/>
      <c r="B262" s="258"/>
      <c r="C262" s="259"/>
      <c r="D262" s="250" t="s">
        <v>244</v>
      </c>
      <c r="E262" s="260" t="s">
        <v>1</v>
      </c>
      <c r="F262" s="261" t="s">
        <v>490</v>
      </c>
      <c r="G262" s="259"/>
      <c r="H262" s="262">
        <v>22.131</v>
      </c>
      <c r="I262" s="263"/>
      <c r="J262" s="259"/>
      <c r="K262" s="259"/>
      <c r="L262" s="264"/>
      <c r="M262" s="265"/>
      <c r="N262" s="266"/>
      <c r="O262" s="266"/>
      <c r="P262" s="266"/>
      <c r="Q262" s="266"/>
      <c r="R262" s="266"/>
      <c r="S262" s="266"/>
      <c r="T262" s="26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8" t="s">
        <v>244</v>
      </c>
      <c r="AU262" s="268" t="s">
        <v>93</v>
      </c>
      <c r="AV262" s="13" t="s">
        <v>93</v>
      </c>
      <c r="AW262" s="13" t="s">
        <v>38</v>
      </c>
      <c r="AX262" s="13" t="s">
        <v>83</v>
      </c>
      <c r="AY262" s="268" t="s">
        <v>133</v>
      </c>
    </row>
    <row r="263" s="14" customFormat="1">
      <c r="A263" s="14"/>
      <c r="B263" s="269"/>
      <c r="C263" s="270"/>
      <c r="D263" s="250" t="s">
        <v>244</v>
      </c>
      <c r="E263" s="271" t="s">
        <v>1</v>
      </c>
      <c r="F263" s="272" t="s">
        <v>246</v>
      </c>
      <c r="G263" s="270"/>
      <c r="H263" s="273">
        <v>22.131</v>
      </c>
      <c r="I263" s="274"/>
      <c r="J263" s="270"/>
      <c r="K263" s="270"/>
      <c r="L263" s="275"/>
      <c r="M263" s="276"/>
      <c r="N263" s="277"/>
      <c r="O263" s="277"/>
      <c r="P263" s="277"/>
      <c r="Q263" s="277"/>
      <c r="R263" s="277"/>
      <c r="S263" s="277"/>
      <c r="T263" s="27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9" t="s">
        <v>244</v>
      </c>
      <c r="AU263" s="279" t="s">
        <v>93</v>
      </c>
      <c r="AV263" s="14" t="s">
        <v>156</v>
      </c>
      <c r="AW263" s="14" t="s">
        <v>38</v>
      </c>
      <c r="AX263" s="14" t="s">
        <v>91</v>
      </c>
      <c r="AY263" s="279" t="s">
        <v>133</v>
      </c>
    </row>
    <row r="264" s="2" customFormat="1" ht="16.5" customHeight="1">
      <c r="A264" s="40"/>
      <c r="B264" s="41"/>
      <c r="C264" s="237" t="s">
        <v>491</v>
      </c>
      <c r="D264" s="237" t="s">
        <v>136</v>
      </c>
      <c r="E264" s="238" t="s">
        <v>492</v>
      </c>
      <c r="F264" s="239" t="s">
        <v>493</v>
      </c>
      <c r="G264" s="240" t="s">
        <v>217</v>
      </c>
      <c r="H264" s="241">
        <v>5.5330000000000004</v>
      </c>
      <c r="I264" s="242"/>
      <c r="J264" s="243">
        <f>ROUND(I264*H264,2)</f>
        <v>0</v>
      </c>
      <c r="K264" s="239" t="s">
        <v>140</v>
      </c>
      <c r="L264" s="46"/>
      <c r="M264" s="244" t="s">
        <v>1</v>
      </c>
      <c r="N264" s="245" t="s">
        <v>48</v>
      </c>
      <c r="O264" s="93"/>
      <c r="P264" s="246">
        <f>O264*H264</f>
        <v>0</v>
      </c>
      <c r="Q264" s="246">
        <v>0.00025000000000000001</v>
      </c>
      <c r="R264" s="246">
        <f>Q264*H264</f>
        <v>0.0013832500000000002</v>
      </c>
      <c r="S264" s="246">
        <v>0</v>
      </c>
      <c r="T264" s="247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48" t="s">
        <v>278</v>
      </c>
      <c r="AT264" s="248" t="s">
        <v>136</v>
      </c>
      <c r="AU264" s="248" t="s">
        <v>93</v>
      </c>
      <c r="AY264" s="18" t="s">
        <v>133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8" t="s">
        <v>91</v>
      </c>
      <c r="BK264" s="249">
        <f>ROUND(I264*H264,2)</f>
        <v>0</v>
      </c>
      <c r="BL264" s="18" t="s">
        <v>278</v>
      </c>
      <c r="BM264" s="248" t="s">
        <v>494</v>
      </c>
    </row>
    <row r="265" s="13" customFormat="1">
      <c r="A265" s="13"/>
      <c r="B265" s="258"/>
      <c r="C265" s="259"/>
      <c r="D265" s="250" t="s">
        <v>244</v>
      </c>
      <c r="E265" s="260" t="s">
        <v>1</v>
      </c>
      <c r="F265" s="261" t="s">
        <v>299</v>
      </c>
      <c r="G265" s="259"/>
      <c r="H265" s="262">
        <v>5.5330000000000004</v>
      </c>
      <c r="I265" s="263"/>
      <c r="J265" s="259"/>
      <c r="K265" s="259"/>
      <c r="L265" s="264"/>
      <c r="M265" s="265"/>
      <c r="N265" s="266"/>
      <c r="O265" s="266"/>
      <c r="P265" s="266"/>
      <c r="Q265" s="266"/>
      <c r="R265" s="266"/>
      <c r="S265" s="266"/>
      <c r="T265" s="26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8" t="s">
        <v>244</v>
      </c>
      <c r="AU265" s="268" t="s">
        <v>93</v>
      </c>
      <c r="AV265" s="13" t="s">
        <v>93</v>
      </c>
      <c r="AW265" s="13" t="s">
        <v>38</v>
      </c>
      <c r="AX265" s="13" t="s">
        <v>83</v>
      </c>
      <c r="AY265" s="268" t="s">
        <v>133</v>
      </c>
    </row>
    <row r="266" s="14" customFormat="1">
      <c r="A266" s="14"/>
      <c r="B266" s="269"/>
      <c r="C266" s="270"/>
      <c r="D266" s="250" t="s">
        <v>244</v>
      </c>
      <c r="E266" s="271" t="s">
        <v>1</v>
      </c>
      <c r="F266" s="272" t="s">
        <v>246</v>
      </c>
      <c r="G266" s="270"/>
      <c r="H266" s="273">
        <v>5.5330000000000004</v>
      </c>
      <c r="I266" s="274"/>
      <c r="J266" s="270"/>
      <c r="K266" s="270"/>
      <c r="L266" s="275"/>
      <c r="M266" s="276"/>
      <c r="N266" s="277"/>
      <c r="O266" s="277"/>
      <c r="P266" s="277"/>
      <c r="Q266" s="277"/>
      <c r="R266" s="277"/>
      <c r="S266" s="277"/>
      <c r="T266" s="27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9" t="s">
        <v>244</v>
      </c>
      <c r="AU266" s="279" t="s">
        <v>93</v>
      </c>
      <c r="AV266" s="14" t="s">
        <v>156</v>
      </c>
      <c r="AW266" s="14" t="s">
        <v>38</v>
      </c>
      <c r="AX266" s="14" t="s">
        <v>91</v>
      </c>
      <c r="AY266" s="279" t="s">
        <v>133</v>
      </c>
    </row>
    <row r="267" s="2" customFormat="1" ht="16.5" customHeight="1">
      <c r="A267" s="40"/>
      <c r="B267" s="41"/>
      <c r="C267" s="237" t="s">
        <v>495</v>
      </c>
      <c r="D267" s="237" t="s">
        <v>136</v>
      </c>
      <c r="E267" s="238" t="s">
        <v>496</v>
      </c>
      <c r="F267" s="239" t="s">
        <v>497</v>
      </c>
      <c r="G267" s="240" t="s">
        <v>217</v>
      </c>
      <c r="H267" s="241">
        <v>11.066000000000001</v>
      </c>
      <c r="I267" s="242"/>
      <c r="J267" s="243">
        <f>ROUND(I267*H267,2)</f>
        <v>0</v>
      </c>
      <c r="K267" s="239" t="s">
        <v>140</v>
      </c>
      <c r="L267" s="46"/>
      <c r="M267" s="244" t="s">
        <v>1</v>
      </c>
      <c r="N267" s="245" t="s">
        <v>48</v>
      </c>
      <c r="O267" s="93"/>
      <c r="P267" s="246">
        <f>O267*H267</f>
        <v>0</v>
      </c>
      <c r="Q267" s="246">
        <v>0.00050000000000000001</v>
      </c>
      <c r="R267" s="246">
        <f>Q267*H267</f>
        <v>0.0055330000000000006</v>
      </c>
      <c r="S267" s="246">
        <v>0</v>
      </c>
      <c r="T267" s="247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48" t="s">
        <v>278</v>
      </c>
      <c r="AT267" s="248" t="s">
        <v>136</v>
      </c>
      <c r="AU267" s="248" t="s">
        <v>93</v>
      </c>
      <c r="AY267" s="18" t="s">
        <v>133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8" t="s">
        <v>91</v>
      </c>
      <c r="BK267" s="249">
        <f>ROUND(I267*H267,2)</f>
        <v>0</v>
      </c>
      <c r="BL267" s="18" t="s">
        <v>278</v>
      </c>
      <c r="BM267" s="248" t="s">
        <v>498</v>
      </c>
    </row>
    <row r="268" s="13" customFormat="1">
      <c r="A268" s="13"/>
      <c r="B268" s="258"/>
      <c r="C268" s="259"/>
      <c r="D268" s="250" t="s">
        <v>244</v>
      </c>
      <c r="E268" s="260" t="s">
        <v>1</v>
      </c>
      <c r="F268" s="261" t="s">
        <v>304</v>
      </c>
      <c r="G268" s="259"/>
      <c r="H268" s="262">
        <v>11.066000000000001</v>
      </c>
      <c r="I268" s="263"/>
      <c r="J268" s="259"/>
      <c r="K268" s="259"/>
      <c r="L268" s="264"/>
      <c r="M268" s="265"/>
      <c r="N268" s="266"/>
      <c r="O268" s="266"/>
      <c r="P268" s="266"/>
      <c r="Q268" s="266"/>
      <c r="R268" s="266"/>
      <c r="S268" s="266"/>
      <c r="T268" s="26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68" t="s">
        <v>244</v>
      </c>
      <c r="AU268" s="268" t="s">
        <v>93</v>
      </c>
      <c r="AV268" s="13" t="s">
        <v>93</v>
      </c>
      <c r="AW268" s="13" t="s">
        <v>38</v>
      </c>
      <c r="AX268" s="13" t="s">
        <v>83</v>
      </c>
      <c r="AY268" s="268" t="s">
        <v>133</v>
      </c>
    </row>
    <row r="269" s="14" customFormat="1">
      <c r="A269" s="14"/>
      <c r="B269" s="269"/>
      <c r="C269" s="270"/>
      <c r="D269" s="250" t="s">
        <v>244</v>
      </c>
      <c r="E269" s="271" t="s">
        <v>1</v>
      </c>
      <c r="F269" s="272" t="s">
        <v>246</v>
      </c>
      <c r="G269" s="270"/>
      <c r="H269" s="273">
        <v>11.066000000000001</v>
      </c>
      <c r="I269" s="274"/>
      <c r="J269" s="270"/>
      <c r="K269" s="270"/>
      <c r="L269" s="275"/>
      <c r="M269" s="276"/>
      <c r="N269" s="277"/>
      <c r="O269" s="277"/>
      <c r="P269" s="277"/>
      <c r="Q269" s="277"/>
      <c r="R269" s="277"/>
      <c r="S269" s="277"/>
      <c r="T269" s="27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9" t="s">
        <v>244</v>
      </c>
      <c r="AU269" s="279" t="s">
        <v>93</v>
      </c>
      <c r="AV269" s="14" t="s">
        <v>156</v>
      </c>
      <c r="AW269" s="14" t="s">
        <v>38</v>
      </c>
      <c r="AX269" s="14" t="s">
        <v>91</v>
      </c>
      <c r="AY269" s="279" t="s">
        <v>133</v>
      </c>
    </row>
    <row r="270" s="2" customFormat="1" ht="16.5" customHeight="1">
      <c r="A270" s="40"/>
      <c r="B270" s="41"/>
      <c r="C270" s="237" t="s">
        <v>499</v>
      </c>
      <c r="D270" s="237" t="s">
        <v>136</v>
      </c>
      <c r="E270" s="238" t="s">
        <v>500</v>
      </c>
      <c r="F270" s="239" t="s">
        <v>501</v>
      </c>
      <c r="G270" s="240" t="s">
        <v>217</v>
      </c>
      <c r="H270" s="241">
        <v>11.066000000000001</v>
      </c>
      <c r="I270" s="242"/>
      <c r="J270" s="243">
        <f>ROUND(I270*H270,2)</f>
        <v>0</v>
      </c>
      <c r="K270" s="239" t="s">
        <v>140</v>
      </c>
      <c r="L270" s="46"/>
      <c r="M270" s="244" t="s">
        <v>1</v>
      </c>
      <c r="N270" s="245" t="s">
        <v>48</v>
      </c>
      <c r="O270" s="93"/>
      <c r="P270" s="246">
        <f>O270*H270</f>
        <v>0</v>
      </c>
      <c r="Q270" s="246">
        <v>0.0025000000000000001</v>
      </c>
      <c r="R270" s="246">
        <f>Q270*H270</f>
        <v>0.027665000000000002</v>
      </c>
      <c r="S270" s="246">
        <v>0</v>
      </c>
      <c r="T270" s="247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48" t="s">
        <v>278</v>
      </c>
      <c r="AT270" s="248" t="s">
        <v>136</v>
      </c>
      <c r="AU270" s="248" t="s">
        <v>93</v>
      </c>
      <c r="AY270" s="18" t="s">
        <v>133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18" t="s">
        <v>91</v>
      </c>
      <c r="BK270" s="249">
        <f>ROUND(I270*H270,2)</f>
        <v>0</v>
      </c>
      <c r="BL270" s="18" t="s">
        <v>278</v>
      </c>
      <c r="BM270" s="248" t="s">
        <v>502</v>
      </c>
    </row>
    <row r="271" s="12" customFormat="1" ht="22.8" customHeight="1">
      <c r="A271" s="12"/>
      <c r="B271" s="221"/>
      <c r="C271" s="222"/>
      <c r="D271" s="223" t="s">
        <v>82</v>
      </c>
      <c r="E271" s="235" t="s">
        <v>503</v>
      </c>
      <c r="F271" s="235" t="s">
        <v>504</v>
      </c>
      <c r="G271" s="222"/>
      <c r="H271" s="222"/>
      <c r="I271" s="225"/>
      <c r="J271" s="236">
        <f>BK271</f>
        <v>0</v>
      </c>
      <c r="K271" s="222"/>
      <c r="L271" s="227"/>
      <c r="M271" s="228"/>
      <c r="N271" s="229"/>
      <c r="O271" s="229"/>
      <c r="P271" s="230">
        <f>SUM(P272:P280)</f>
        <v>0</v>
      </c>
      <c r="Q271" s="229"/>
      <c r="R271" s="230">
        <f>SUM(R272:R280)</f>
        <v>0.28362054999999997</v>
      </c>
      <c r="S271" s="229"/>
      <c r="T271" s="231">
        <f>SUM(T272:T280)</f>
        <v>0.043310100000000004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32" t="s">
        <v>93</v>
      </c>
      <c r="AT271" s="233" t="s">
        <v>82</v>
      </c>
      <c r="AU271" s="233" t="s">
        <v>91</v>
      </c>
      <c r="AY271" s="232" t="s">
        <v>133</v>
      </c>
      <c r="BK271" s="234">
        <f>SUM(BK272:BK280)</f>
        <v>0</v>
      </c>
    </row>
    <row r="272" s="2" customFormat="1" ht="16.5" customHeight="1">
      <c r="A272" s="40"/>
      <c r="B272" s="41"/>
      <c r="C272" s="237" t="s">
        <v>505</v>
      </c>
      <c r="D272" s="237" t="s">
        <v>136</v>
      </c>
      <c r="E272" s="238" t="s">
        <v>506</v>
      </c>
      <c r="F272" s="239" t="s">
        <v>507</v>
      </c>
      <c r="G272" s="240" t="s">
        <v>217</v>
      </c>
      <c r="H272" s="241">
        <v>100</v>
      </c>
      <c r="I272" s="242"/>
      <c r="J272" s="243">
        <f>ROUND(I272*H272,2)</f>
        <v>0</v>
      </c>
      <c r="K272" s="239" t="s">
        <v>140</v>
      </c>
      <c r="L272" s="46"/>
      <c r="M272" s="244" t="s">
        <v>1</v>
      </c>
      <c r="N272" s="245" t="s">
        <v>48</v>
      </c>
      <c r="O272" s="93"/>
      <c r="P272" s="246">
        <f>O272*H272</f>
        <v>0</v>
      </c>
      <c r="Q272" s="246">
        <v>0.001</v>
      </c>
      <c r="R272" s="246">
        <f>Q272*H272</f>
        <v>0.10000000000000001</v>
      </c>
      <c r="S272" s="246">
        <v>0.00031</v>
      </c>
      <c r="T272" s="247">
        <f>S272*H272</f>
        <v>0.031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48" t="s">
        <v>278</v>
      </c>
      <c r="AT272" s="248" t="s">
        <v>136</v>
      </c>
      <c r="AU272" s="248" t="s">
        <v>93</v>
      </c>
      <c r="AY272" s="18" t="s">
        <v>133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8" t="s">
        <v>91</v>
      </c>
      <c r="BK272" s="249">
        <f>ROUND(I272*H272,2)</f>
        <v>0</v>
      </c>
      <c r="BL272" s="18" t="s">
        <v>278</v>
      </c>
      <c r="BM272" s="248" t="s">
        <v>508</v>
      </c>
    </row>
    <row r="273" s="13" customFormat="1">
      <c r="A273" s="13"/>
      <c r="B273" s="258"/>
      <c r="C273" s="259"/>
      <c r="D273" s="250" t="s">
        <v>244</v>
      </c>
      <c r="E273" s="260" t="s">
        <v>1</v>
      </c>
      <c r="F273" s="261" t="s">
        <v>509</v>
      </c>
      <c r="G273" s="259"/>
      <c r="H273" s="262">
        <v>100</v>
      </c>
      <c r="I273" s="263"/>
      <c r="J273" s="259"/>
      <c r="K273" s="259"/>
      <c r="L273" s="264"/>
      <c r="M273" s="265"/>
      <c r="N273" s="266"/>
      <c r="O273" s="266"/>
      <c r="P273" s="266"/>
      <c r="Q273" s="266"/>
      <c r="R273" s="266"/>
      <c r="S273" s="266"/>
      <c r="T273" s="26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8" t="s">
        <v>244</v>
      </c>
      <c r="AU273" s="268" t="s">
        <v>93</v>
      </c>
      <c r="AV273" s="13" t="s">
        <v>93</v>
      </c>
      <c r="AW273" s="13" t="s">
        <v>38</v>
      </c>
      <c r="AX273" s="13" t="s">
        <v>83</v>
      </c>
      <c r="AY273" s="268" t="s">
        <v>133</v>
      </c>
    </row>
    <row r="274" s="14" customFormat="1">
      <c r="A274" s="14"/>
      <c r="B274" s="269"/>
      <c r="C274" s="270"/>
      <c r="D274" s="250" t="s">
        <v>244</v>
      </c>
      <c r="E274" s="271" t="s">
        <v>1</v>
      </c>
      <c r="F274" s="272" t="s">
        <v>246</v>
      </c>
      <c r="G274" s="270"/>
      <c r="H274" s="273">
        <v>100</v>
      </c>
      <c r="I274" s="274"/>
      <c r="J274" s="270"/>
      <c r="K274" s="270"/>
      <c r="L274" s="275"/>
      <c r="M274" s="276"/>
      <c r="N274" s="277"/>
      <c r="O274" s="277"/>
      <c r="P274" s="277"/>
      <c r="Q274" s="277"/>
      <c r="R274" s="277"/>
      <c r="S274" s="277"/>
      <c r="T274" s="27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9" t="s">
        <v>244</v>
      </c>
      <c r="AU274" s="279" t="s">
        <v>93</v>
      </c>
      <c r="AV274" s="14" t="s">
        <v>156</v>
      </c>
      <c r="AW274" s="14" t="s">
        <v>38</v>
      </c>
      <c r="AX274" s="14" t="s">
        <v>91</v>
      </c>
      <c r="AY274" s="279" t="s">
        <v>133</v>
      </c>
    </row>
    <row r="275" s="2" customFormat="1" ht="16.5" customHeight="1">
      <c r="A275" s="40"/>
      <c r="B275" s="41"/>
      <c r="C275" s="237" t="s">
        <v>510</v>
      </c>
      <c r="D275" s="237" t="s">
        <v>136</v>
      </c>
      <c r="E275" s="238" t="s">
        <v>506</v>
      </c>
      <c r="F275" s="239" t="s">
        <v>507</v>
      </c>
      <c r="G275" s="240" t="s">
        <v>217</v>
      </c>
      <c r="H275" s="241">
        <v>39.710000000000001</v>
      </c>
      <c r="I275" s="242"/>
      <c r="J275" s="243">
        <f>ROUND(I275*H275,2)</f>
        <v>0</v>
      </c>
      <c r="K275" s="239" t="s">
        <v>140</v>
      </c>
      <c r="L275" s="46"/>
      <c r="M275" s="244" t="s">
        <v>1</v>
      </c>
      <c r="N275" s="245" t="s">
        <v>48</v>
      </c>
      <c r="O275" s="93"/>
      <c r="P275" s="246">
        <f>O275*H275</f>
        <v>0</v>
      </c>
      <c r="Q275" s="246">
        <v>0.001</v>
      </c>
      <c r="R275" s="246">
        <f>Q275*H275</f>
        <v>0.039710000000000002</v>
      </c>
      <c r="S275" s="246">
        <v>0.00031</v>
      </c>
      <c r="T275" s="247">
        <f>S275*H275</f>
        <v>0.012310100000000001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48" t="s">
        <v>278</v>
      </c>
      <c r="AT275" s="248" t="s">
        <v>136</v>
      </c>
      <c r="AU275" s="248" t="s">
        <v>93</v>
      </c>
      <c r="AY275" s="18" t="s">
        <v>133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8" t="s">
        <v>91</v>
      </c>
      <c r="BK275" s="249">
        <f>ROUND(I275*H275,2)</f>
        <v>0</v>
      </c>
      <c r="BL275" s="18" t="s">
        <v>278</v>
      </c>
      <c r="BM275" s="248" t="s">
        <v>511</v>
      </c>
    </row>
    <row r="276" s="13" customFormat="1">
      <c r="A276" s="13"/>
      <c r="B276" s="258"/>
      <c r="C276" s="259"/>
      <c r="D276" s="250" t="s">
        <v>244</v>
      </c>
      <c r="E276" s="260" t="s">
        <v>1</v>
      </c>
      <c r="F276" s="261" t="s">
        <v>256</v>
      </c>
      <c r="G276" s="259"/>
      <c r="H276" s="262">
        <v>28.643999999999998</v>
      </c>
      <c r="I276" s="263"/>
      <c r="J276" s="259"/>
      <c r="K276" s="259"/>
      <c r="L276" s="264"/>
      <c r="M276" s="265"/>
      <c r="N276" s="266"/>
      <c r="O276" s="266"/>
      <c r="P276" s="266"/>
      <c r="Q276" s="266"/>
      <c r="R276" s="266"/>
      <c r="S276" s="266"/>
      <c r="T276" s="26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8" t="s">
        <v>244</v>
      </c>
      <c r="AU276" s="268" t="s">
        <v>93</v>
      </c>
      <c r="AV276" s="13" t="s">
        <v>93</v>
      </c>
      <c r="AW276" s="13" t="s">
        <v>38</v>
      </c>
      <c r="AX276" s="13" t="s">
        <v>83</v>
      </c>
      <c r="AY276" s="268" t="s">
        <v>133</v>
      </c>
    </row>
    <row r="277" s="13" customFormat="1">
      <c r="A277" s="13"/>
      <c r="B277" s="258"/>
      <c r="C277" s="259"/>
      <c r="D277" s="250" t="s">
        <v>244</v>
      </c>
      <c r="E277" s="260" t="s">
        <v>1</v>
      </c>
      <c r="F277" s="261" t="s">
        <v>245</v>
      </c>
      <c r="G277" s="259"/>
      <c r="H277" s="262">
        <v>11.066000000000001</v>
      </c>
      <c r="I277" s="263"/>
      <c r="J277" s="259"/>
      <c r="K277" s="259"/>
      <c r="L277" s="264"/>
      <c r="M277" s="265"/>
      <c r="N277" s="266"/>
      <c r="O277" s="266"/>
      <c r="P277" s="266"/>
      <c r="Q277" s="266"/>
      <c r="R277" s="266"/>
      <c r="S277" s="266"/>
      <c r="T277" s="26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8" t="s">
        <v>244</v>
      </c>
      <c r="AU277" s="268" t="s">
        <v>93</v>
      </c>
      <c r="AV277" s="13" t="s">
        <v>93</v>
      </c>
      <c r="AW277" s="13" t="s">
        <v>38</v>
      </c>
      <c r="AX277" s="13" t="s">
        <v>83</v>
      </c>
      <c r="AY277" s="268" t="s">
        <v>133</v>
      </c>
    </row>
    <row r="278" s="14" customFormat="1">
      <c r="A278" s="14"/>
      <c r="B278" s="269"/>
      <c r="C278" s="270"/>
      <c r="D278" s="250" t="s">
        <v>244</v>
      </c>
      <c r="E278" s="271" t="s">
        <v>1</v>
      </c>
      <c r="F278" s="272" t="s">
        <v>246</v>
      </c>
      <c r="G278" s="270"/>
      <c r="H278" s="273">
        <v>39.710000000000001</v>
      </c>
      <c r="I278" s="274"/>
      <c r="J278" s="270"/>
      <c r="K278" s="270"/>
      <c r="L278" s="275"/>
      <c r="M278" s="276"/>
      <c r="N278" s="277"/>
      <c r="O278" s="277"/>
      <c r="P278" s="277"/>
      <c r="Q278" s="277"/>
      <c r="R278" s="277"/>
      <c r="S278" s="277"/>
      <c r="T278" s="27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9" t="s">
        <v>244</v>
      </c>
      <c r="AU278" s="279" t="s">
        <v>93</v>
      </c>
      <c r="AV278" s="14" t="s">
        <v>156</v>
      </c>
      <c r="AW278" s="14" t="s">
        <v>38</v>
      </c>
      <c r="AX278" s="14" t="s">
        <v>91</v>
      </c>
      <c r="AY278" s="279" t="s">
        <v>133</v>
      </c>
    </row>
    <row r="279" s="2" customFormat="1" ht="16.5" customHeight="1">
      <c r="A279" s="40"/>
      <c r="B279" s="41"/>
      <c r="C279" s="237" t="s">
        <v>512</v>
      </c>
      <c r="D279" s="237" t="s">
        <v>136</v>
      </c>
      <c r="E279" s="238" t="s">
        <v>513</v>
      </c>
      <c r="F279" s="239" t="s">
        <v>514</v>
      </c>
      <c r="G279" s="240" t="s">
        <v>217</v>
      </c>
      <c r="H279" s="241">
        <v>293.69499999999999</v>
      </c>
      <c r="I279" s="242"/>
      <c r="J279" s="243">
        <f>ROUND(I279*H279,2)</f>
        <v>0</v>
      </c>
      <c r="K279" s="239" t="s">
        <v>140</v>
      </c>
      <c r="L279" s="46"/>
      <c r="M279" s="244" t="s">
        <v>1</v>
      </c>
      <c r="N279" s="245" t="s">
        <v>48</v>
      </c>
      <c r="O279" s="93"/>
      <c r="P279" s="246">
        <f>O279*H279</f>
        <v>0</v>
      </c>
      <c r="Q279" s="246">
        <v>0.00020000000000000001</v>
      </c>
      <c r="R279" s="246">
        <f>Q279*H279</f>
        <v>0.058739</v>
      </c>
      <c r="S279" s="246">
        <v>0</v>
      </c>
      <c r="T279" s="247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48" t="s">
        <v>278</v>
      </c>
      <c r="AT279" s="248" t="s">
        <v>136</v>
      </c>
      <c r="AU279" s="248" t="s">
        <v>93</v>
      </c>
      <c r="AY279" s="18" t="s">
        <v>133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8" t="s">
        <v>91</v>
      </c>
      <c r="BK279" s="249">
        <f>ROUND(I279*H279,2)</f>
        <v>0</v>
      </c>
      <c r="BL279" s="18" t="s">
        <v>278</v>
      </c>
      <c r="BM279" s="248" t="s">
        <v>515</v>
      </c>
    </row>
    <row r="280" s="2" customFormat="1" ht="16.5" customHeight="1">
      <c r="A280" s="40"/>
      <c r="B280" s="41"/>
      <c r="C280" s="237" t="s">
        <v>516</v>
      </c>
      <c r="D280" s="237" t="s">
        <v>136</v>
      </c>
      <c r="E280" s="238" t="s">
        <v>517</v>
      </c>
      <c r="F280" s="239" t="s">
        <v>518</v>
      </c>
      <c r="G280" s="240" t="s">
        <v>217</v>
      </c>
      <c r="H280" s="241">
        <v>293.69499999999999</v>
      </c>
      <c r="I280" s="242"/>
      <c r="J280" s="243">
        <f>ROUND(I280*H280,2)</f>
        <v>0</v>
      </c>
      <c r="K280" s="239" t="s">
        <v>140</v>
      </c>
      <c r="L280" s="46"/>
      <c r="M280" s="312" t="s">
        <v>1</v>
      </c>
      <c r="N280" s="313" t="s">
        <v>48</v>
      </c>
      <c r="O280" s="256"/>
      <c r="P280" s="314">
        <f>O280*H280</f>
        <v>0</v>
      </c>
      <c r="Q280" s="314">
        <v>0.00029</v>
      </c>
      <c r="R280" s="314">
        <f>Q280*H280</f>
        <v>0.085171549999999999</v>
      </c>
      <c r="S280" s="314">
        <v>0</v>
      </c>
      <c r="T280" s="31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48" t="s">
        <v>278</v>
      </c>
      <c r="AT280" s="248" t="s">
        <v>136</v>
      </c>
      <c r="AU280" s="248" t="s">
        <v>93</v>
      </c>
      <c r="AY280" s="18" t="s">
        <v>133</v>
      </c>
      <c r="BE280" s="249">
        <f>IF(N280="základní",J280,0)</f>
        <v>0</v>
      </c>
      <c r="BF280" s="249">
        <f>IF(N280="snížená",J280,0)</f>
        <v>0</v>
      </c>
      <c r="BG280" s="249">
        <f>IF(N280="zákl. přenesená",J280,0)</f>
        <v>0</v>
      </c>
      <c r="BH280" s="249">
        <f>IF(N280="sníž. přenesená",J280,0)</f>
        <v>0</v>
      </c>
      <c r="BI280" s="249">
        <f>IF(N280="nulová",J280,0)</f>
        <v>0</v>
      </c>
      <c r="BJ280" s="18" t="s">
        <v>91</v>
      </c>
      <c r="BK280" s="249">
        <f>ROUND(I280*H280,2)</f>
        <v>0</v>
      </c>
      <c r="BL280" s="18" t="s">
        <v>278</v>
      </c>
      <c r="BM280" s="248" t="s">
        <v>519</v>
      </c>
    </row>
    <row r="281" s="2" customFormat="1" ht="6.96" customHeight="1">
      <c r="A281" s="40"/>
      <c r="B281" s="68"/>
      <c r="C281" s="69"/>
      <c r="D281" s="69"/>
      <c r="E281" s="69"/>
      <c r="F281" s="69"/>
      <c r="G281" s="69"/>
      <c r="H281" s="69"/>
      <c r="I281" s="185"/>
      <c r="J281" s="69"/>
      <c r="K281" s="69"/>
      <c r="L281" s="46"/>
      <c r="M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</row>
  </sheetData>
  <sheetProtection sheet="1" autoFilter="0" formatColumns="0" formatRows="0" objects="1" scenarios="1" spinCount="100000" saltValue="EchIbElPk/9CTIM984gtXGqXJlXkLi16Hd4J0voqzcfZwbnoi0A4p3m8eAxuF2RmDTvQfKaUBwkbbEDD96ning==" hashValue="WvPwa0rs+D3ssuIOx18ZUh1q5oEZImRp0FMrrb82v4mbsJHOuVGYtB3QIEaxvpWIQMk3Hsd2l/2Swq+TTtQv1Q==" algorithmName="SHA-512" password="E785"/>
  <autoFilter ref="C128:K28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93</v>
      </c>
    </row>
    <row r="4" s="1" customFormat="1" ht="24.96" customHeight="1">
      <c r="B4" s="21"/>
      <c r="D4" s="142" t="s">
        <v>103</v>
      </c>
      <c r="I4" s="138"/>
      <c r="L4" s="21"/>
      <c r="M4" s="143" t="s">
        <v>10</v>
      </c>
      <c r="AT4" s="18" t="s">
        <v>4</v>
      </c>
    </row>
    <row r="5" s="1" customFormat="1" ht="6.96" customHeight="1">
      <c r="B5" s="21"/>
      <c r="I5" s="138"/>
      <c r="L5" s="21"/>
    </row>
    <row r="6" s="1" customFormat="1" ht="12" customHeight="1">
      <c r="B6" s="21"/>
      <c r="D6" s="144" t="s">
        <v>16</v>
      </c>
      <c r="I6" s="138"/>
      <c r="L6" s="21"/>
    </row>
    <row r="7" s="1" customFormat="1" ht="16.5" customHeight="1">
      <c r="B7" s="21"/>
      <c r="E7" s="145" t="str">
        <f>'Rekapitulace stavby'!K6</f>
        <v>REKONSTRUKCE NÁKLADNÍHO VÝTAHU V BUDOVĚ „F, VŠB-TU OSTRAVA</v>
      </c>
      <c r="F7" s="144"/>
      <c r="G7" s="144"/>
      <c r="H7" s="144"/>
      <c r="I7" s="138"/>
      <c r="L7" s="21"/>
    </row>
    <row r="8" s="2" customFormat="1" ht="12" customHeight="1">
      <c r="A8" s="40"/>
      <c r="B8" s="46"/>
      <c r="C8" s="40"/>
      <c r="D8" s="144" t="s">
        <v>104</v>
      </c>
      <c r="E8" s="40"/>
      <c r="F8" s="40"/>
      <c r="G8" s="40"/>
      <c r="H8" s="40"/>
      <c r="I8" s="146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520</v>
      </c>
      <c r="F9" s="40"/>
      <c r="G9" s="40"/>
      <c r="H9" s="40"/>
      <c r="I9" s="146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6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48" t="s">
        <v>19</v>
      </c>
      <c r="G11" s="40"/>
      <c r="H11" s="40"/>
      <c r="I11" s="149" t="s">
        <v>20</v>
      </c>
      <c r="J11" s="148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22</v>
      </c>
      <c r="E12" s="40"/>
      <c r="F12" s="148" t="s">
        <v>23</v>
      </c>
      <c r="G12" s="40"/>
      <c r="H12" s="40"/>
      <c r="I12" s="149" t="s">
        <v>24</v>
      </c>
      <c r="J12" s="150" t="str">
        <f>'Rekapitulace stavby'!AN8</f>
        <v>28. 2. 2020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6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30</v>
      </c>
      <c r="E14" s="40"/>
      <c r="F14" s="40"/>
      <c r="G14" s="40"/>
      <c r="H14" s="40"/>
      <c r="I14" s="149" t="s">
        <v>31</v>
      </c>
      <c r="J14" s="148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8" t="s">
        <v>32</v>
      </c>
      <c r="F15" s="40"/>
      <c r="G15" s="40"/>
      <c r="H15" s="40"/>
      <c r="I15" s="149" t="s">
        <v>33</v>
      </c>
      <c r="J15" s="148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6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34</v>
      </c>
      <c r="E17" s="40"/>
      <c r="F17" s="40"/>
      <c r="G17" s="40"/>
      <c r="H17" s="40"/>
      <c r="I17" s="149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8"/>
      <c r="G18" s="148"/>
      <c r="H18" s="148"/>
      <c r="I18" s="149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6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36</v>
      </c>
      <c r="E20" s="40"/>
      <c r="F20" s="40"/>
      <c r="G20" s="40"/>
      <c r="H20" s="40"/>
      <c r="I20" s="149" t="s">
        <v>31</v>
      </c>
      <c r="J20" s="148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8" t="s">
        <v>37</v>
      </c>
      <c r="F21" s="40"/>
      <c r="G21" s="40"/>
      <c r="H21" s="40"/>
      <c r="I21" s="149" t="s">
        <v>33</v>
      </c>
      <c r="J21" s="148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6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39</v>
      </c>
      <c r="E23" s="40"/>
      <c r="F23" s="40"/>
      <c r="G23" s="40"/>
      <c r="H23" s="40"/>
      <c r="I23" s="149" t="s">
        <v>31</v>
      </c>
      <c r="J23" s="148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8" t="str">
        <f>IF('Rekapitulace stavby'!E20="","",'Rekapitulace stavby'!E20)</f>
        <v xml:space="preserve"> </v>
      </c>
      <c r="F24" s="40"/>
      <c r="G24" s="40"/>
      <c r="H24" s="40"/>
      <c r="I24" s="149" t="s">
        <v>33</v>
      </c>
      <c r="J24" s="148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6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146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83.25" customHeight="1">
      <c r="A27" s="151"/>
      <c r="B27" s="152"/>
      <c r="C27" s="151"/>
      <c r="D27" s="151"/>
      <c r="E27" s="153" t="s">
        <v>42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6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6"/>
      <c r="E29" s="156"/>
      <c r="F29" s="156"/>
      <c r="G29" s="156"/>
      <c r="H29" s="156"/>
      <c r="I29" s="157"/>
      <c r="J29" s="156"/>
      <c r="K29" s="15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8" t="s">
        <v>43</v>
      </c>
      <c r="E30" s="40"/>
      <c r="F30" s="40"/>
      <c r="G30" s="40"/>
      <c r="H30" s="40"/>
      <c r="I30" s="146"/>
      <c r="J30" s="159">
        <f>ROUND(J117,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6"/>
      <c r="E31" s="156"/>
      <c r="F31" s="156"/>
      <c r="G31" s="156"/>
      <c r="H31" s="156"/>
      <c r="I31" s="157"/>
      <c r="J31" s="156"/>
      <c r="K31" s="156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0" t="s">
        <v>45</v>
      </c>
      <c r="G32" s="40"/>
      <c r="H32" s="40"/>
      <c r="I32" s="161" t="s">
        <v>44</v>
      </c>
      <c r="J32" s="160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2" t="s">
        <v>47</v>
      </c>
      <c r="E33" s="144" t="s">
        <v>48</v>
      </c>
      <c r="F33" s="163">
        <f>ROUND((SUM(BE117:BE119)),  2)</f>
        <v>0</v>
      </c>
      <c r="G33" s="40"/>
      <c r="H33" s="40"/>
      <c r="I33" s="164">
        <v>0.20999999999999999</v>
      </c>
      <c r="J33" s="163">
        <f>ROUND(((SUM(BE117:BE119))*I33),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63">
        <f>ROUND((SUM(BF117:BF119)),  2)</f>
        <v>0</v>
      </c>
      <c r="G34" s="40"/>
      <c r="H34" s="40"/>
      <c r="I34" s="164">
        <v>0.14999999999999999</v>
      </c>
      <c r="J34" s="163">
        <f>ROUND(((SUM(BF117:BF119))*I34),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63">
        <f>ROUND((SUM(BG117:BG119)),  2)</f>
        <v>0</v>
      </c>
      <c r="G35" s="40"/>
      <c r="H35" s="40"/>
      <c r="I35" s="164">
        <v>0.20999999999999999</v>
      </c>
      <c r="J35" s="163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63">
        <f>ROUND((SUM(BH117:BH119)),  2)</f>
        <v>0</v>
      </c>
      <c r="G36" s="40"/>
      <c r="H36" s="40"/>
      <c r="I36" s="164">
        <v>0.14999999999999999</v>
      </c>
      <c r="J36" s="163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63">
        <f>ROUND((SUM(BI117:BI119)),  2)</f>
        <v>0</v>
      </c>
      <c r="G37" s="40"/>
      <c r="H37" s="40"/>
      <c r="I37" s="164">
        <v>0</v>
      </c>
      <c r="J37" s="16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6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5"/>
      <c r="D39" s="166" t="s">
        <v>53</v>
      </c>
      <c r="E39" s="167"/>
      <c r="F39" s="167"/>
      <c r="G39" s="168" t="s">
        <v>54</v>
      </c>
      <c r="H39" s="169" t="s">
        <v>55</v>
      </c>
      <c r="I39" s="170"/>
      <c r="J39" s="171">
        <f>SUM(J30:J37)</f>
        <v>0</v>
      </c>
      <c r="K39" s="172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146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I41" s="138"/>
      <c r="L41" s="21"/>
    </row>
    <row r="42" s="1" customFormat="1" ht="14.4" customHeight="1">
      <c r="B42" s="21"/>
      <c r="I42" s="138"/>
      <c r="L42" s="21"/>
    </row>
    <row r="43" s="1" customFormat="1" ht="14.4" customHeight="1">
      <c r="B43" s="21"/>
      <c r="I43" s="138"/>
      <c r="L43" s="21"/>
    </row>
    <row r="44" s="1" customFormat="1" ht="14.4" customHeight="1">
      <c r="B44" s="21"/>
      <c r="I44" s="138"/>
      <c r="L44" s="21"/>
    </row>
    <row r="45" s="1" customFormat="1" ht="14.4" customHeight="1">
      <c r="B45" s="21"/>
      <c r="I45" s="138"/>
      <c r="L45" s="21"/>
    </row>
    <row r="46" s="1" customFormat="1" ht="14.4" customHeight="1">
      <c r="B46" s="21"/>
      <c r="I46" s="138"/>
      <c r="L46" s="21"/>
    </row>
    <row r="47" s="1" customFormat="1" ht="14.4" customHeight="1">
      <c r="B47" s="21"/>
      <c r="I47" s="138"/>
      <c r="L47" s="21"/>
    </row>
    <row r="48" s="1" customFormat="1" ht="14.4" customHeight="1">
      <c r="B48" s="21"/>
      <c r="I48" s="138"/>
      <c r="L48" s="21"/>
    </row>
    <row r="49" s="1" customFormat="1" ht="14.4" customHeight="1">
      <c r="B49" s="21"/>
      <c r="I49" s="138"/>
      <c r="L49" s="21"/>
    </row>
    <row r="50" s="2" customFormat="1" ht="14.4" customHeight="1">
      <c r="B50" s="65"/>
      <c r="D50" s="173" t="s">
        <v>56</v>
      </c>
      <c r="E50" s="174"/>
      <c r="F50" s="174"/>
      <c r="G50" s="173" t="s">
        <v>57</v>
      </c>
      <c r="H50" s="174"/>
      <c r="I50" s="175"/>
      <c r="J50" s="174"/>
      <c r="K50" s="174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6" t="s">
        <v>58</v>
      </c>
      <c r="E61" s="177"/>
      <c r="F61" s="178" t="s">
        <v>59</v>
      </c>
      <c r="G61" s="176" t="s">
        <v>58</v>
      </c>
      <c r="H61" s="177"/>
      <c r="I61" s="179"/>
      <c r="J61" s="180" t="s">
        <v>59</v>
      </c>
      <c r="K61" s="17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3" t="s">
        <v>60</v>
      </c>
      <c r="E65" s="181"/>
      <c r="F65" s="181"/>
      <c r="G65" s="173" t="s">
        <v>61</v>
      </c>
      <c r="H65" s="181"/>
      <c r="I65" s="182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6" t="s">
        <v>58</v>
      </c>
      <c r="E76" s="177"/>
      <c r="F76" s="178" t="s">
        <v>59</v>
      </c>
      <c r="G76" s="176" t="s">
        <v>58</v>
      </c>
      <c r="H76" s="177"/>
      <c r="I76" s="179"/>
      <c r="J76" s="180" t="s">
        <v>59</v>
      </c>
      <c r="K76" s="17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106</v>
      </c>
      <c r="D82" s="42"/>
      <c r="E82" s="42"/>
      <c r="F82" s="42"/>
      <c r="G82" s="42"/>
      <c r="H82" s="42"/>
      <c r="I82" s="146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6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146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9" t="str">
        <f>E7</f>
        <v>REKONSTRUKCE NÁKLADNÍHO VÝTAHU V BUDOVĚ „F, VŠB-TU OSTRAVA</v>
      </c>
      <c r="F85" s="33"/>
      <c r="G85" s="33"/>
      <c r="H85" s="33"/>
      <c r="I85" s="146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104</v>
      </c>
      <c r="D86" s="42"/>
      <c r="E86" s="42"/>
      <c r="F86" s="42"/>
      <c r="G86" s="42"/>
      <c r="H86" s="42"/>
      <c r="I86" s="146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D.1.4.3 - Sinoproudá elektrotechnika</v>
      </c>
      <c r="F87" s="42"/>
      <c r="G87" s="42"/>
      <c r="H87" s="42"/>
      <c r="I87" s="146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46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22</v>
      </c>
      <c r="D89" s="42"/>
      <c r="E89" s="42"/>
      <c r="F89" s="28" t="str">
        <f>F12</f>
        <v>VŠB-TU OSTRAVA</v>
      </c>
      <c r="G89" s="42"/>
      <c r="H89" s="42"/>
      <c r="I89" s="149" t="s">
        <v>24</v>
      </c>
      <c r="J89" s="81" t="str">
        <f>IF(J12="","",J12)</f>
        <v>28. 2. 2020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46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30</v>
      </c>
      <c r="D91" s="42"/>
      <c r="E91" s="42"/>
      <c r="F91" s="28" t="str">
        <f>E15</f>
        <v>VŠB-TU Ostrava</v>
      </c>
      <c r="G91" s="42"/>
      <c r="H91" s="42"/>
      <c r="I91" s="149" t="s">
        <v>36</v>
      </c>
      <c r="J91" s="38" t="str">
        <f>E21</f>
        <v>MARPO s.r.o.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34</v>
      </c>
      <c r="D92" s="42"/>
      <c r="E92" s="42"/>
      <c r="F92" s="28" t="str">
        <f>IF(E18="","",E18)</f>
        <v>Vyplň údaj</v>
      </c>
      <c r="G92" s="42"/>
      <c r="H92" s="42"/>
      <c r="I92" s="149" t="s">
        <v>39</v>
      </c>
      <c r="J92" s="38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146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0" t="s">
        <v>107</v>
      </c>
      <c r="D94" s="191"/>
      <c r="E94" s="191"/>
      <c r="F94" s="191"/>
      <c r="G94" s="191"/>
      <c r="H94" s="191"/>
      <c r="I94" s="192"/>
      <c r="J94" s="193" t="s">
        <v>108</v>
      </c>
      <c r="K94" s="19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46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4" t="s">
        <v>109</v>
      </c>
      <c r="D96" s="42"/>
      <c r="E96" s="42"/>
      <c r="F96" s="42"/>
      <c r="G96" s="42"/>
      <c r="H96" s="42"/>
      <c r="I96" s="146"/>
      <c r="J96" s="112">
        <f>J117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8" t="s">
        <v>110</v>
      </c>
    </row>
    <row r="97" s="9" customFormat="1" ht="24.96" customHeight="1">
      <c r="A97" s="9"/>
      <c r="B97" s="195"/>
      <c r="C97" s="196"/>
      <c r="D97" s="197" t="s">
        <v>521</v>
      </c>
      <c r="E97" s="198"/>
      <c r="F97" s="198"/>
      <c r="G97" s="198"/>
      <c r="H97" s="198"/>
      <c r="I97" s="199"/>
      <c r="J97" s="200">
        <f>J118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40"/>
      <c r="B98" s="41"/>
      <c r="C98" s="42"/>
      <c r="D98" s="42"/>
      <c r="E98" s="42"/>
      <c r="F98" s="42"/>
      <c r="G98" s="42"/>
      <c r="H98" s="42"/>
      <c r="I98" s="146"/>
      <c r="J98" s="42"/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68"/>
      <c r="C99" s="69"/>
      <c r="D99" s="69"/>
      <c r="E99" s="69"/>
      <c r="F99" s="69"/>
      <c r="G99" s="69"/>
      <c r="H99" s="69"/>
      <c r="I99" s="185"/>
      <c r="J99" s="69"/>
      <c r="K99" s="69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3" s="2" customFormat="1" ht="6.96" customHeight="1">
      <c r="A103" s="40"/>
      <c r="B103" s="70"/>
      <c r="C103" s="71"/>
      <c r="D103" s="71"/>
      <c r="E103" s="71"/>
      <c r="F103" s="71"/>
      <c r="G103" s="71"/>
      <c r="H103" s="71"/>
      <c r="I103" s="188"/>
      <c r="J103" s="71"/>
      <c r="K103" s="71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24.96" customHeight="1">
      <c r="A104" s="40"/>
      <c r="B104" s="41"/>
      <c r="C104" s="24" t="s">
        <v>118</v>
      </c>
      <c r="D104" s="42"/>
      <c r="E104" s="42"/>
      <c r="F104" s="42"/>
      <c r="G104" s="42"/>
      <c r="H104" s="42"/>
      <c r="I104" s="146"/>
      <c r="J104" s="42"/>
      <c r="K104" s="42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6.96" customHeight="1">
      <c r="A105" s="40"/>
      <c r="B105" s="41"/>
      <c r="C105" s="42"/>
      <c r="D105" s="42"/>
      <c r="E105" s="42"/>
      <c r="F105" s="42"/>
      <c r="G105" s="42"/>
      <c r="H105" s="42"/>
      <c r="I105" s="146"/>
      <c r="J105" s="42"/>
      <c r="K105" s="42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2" customHeight="1">
      <c r="A106" s="40"/>
      <c r="B106" s="41"/>
      <c r="C106" s="33" t="s">
        <v>16</v>
      </c>
      <c r="D106" s="42"/>
      <c r="E106" s="42"/>
      <c r="F106" s="42"/>
      <c r="G106" s="42"/>
      <c r="H106" s="42"/>
      <c r="I106" s="146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6.5" customHeight="1">
      <c r="A107" s="40"/>
      <c r="B107" s="41"/>
      <c r="C107" s="42"/>
      <c r="D107" s="42"/>
      <c r="E107" s="189" t="str">
        <f>E7</f>
        <v>REKONSTRUKCE NÁKLADNÍHO VÝTAHU V BUDOVĚ „F, VŠB-TU OSTRAVA</v>
      </c>
      <c r="F107" s="33"/>
      <c r="G107" s="33"/>
      <c r="H107" s="33"/>
      <c r="I107" s="146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3" t="s">
        <v>104</v>
      </c>
      <c r="D108" s="42"/>
      <c r="E108" s="42"/>
      <c r="F108" s="42"/>
      <c r="G108" s="42"/>
      <c r="H108" s="42"/>
      <c r="I108" s="146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78" t="str">
        <f>E9</f>
        <v>D.1.4.3 - Sinoproudá elektrotechnika</v>
      </c>
      <c r="F109" s="42"/>
      <c r="G109" s="42"/>
      <c r="H109" s="42"/>
      <c r="I109" s="146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41"/>
      <c r="C110" s="42"/>
      <c r="D110" s="42"/>
      <c r="E110" s="42"/>
      <c r="F110" s="42"/>
      <c r="G110" s="42"/>
      <c r="H110" s="42"/>
      <c r="I110" s="146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3" t="s">
        <v>22</v>
      </c>
      <c r="D111" s="42"/>
      <c r="E111" s="42"/>
      <c r="F111" s="28" t="str">
        <f>F12</f>
        <v>VŠB-TU OSTRAVA</v>
      </c>
      <c r="G111" s="42"/>
      <c r="H111" s="42"/>
      <c r="I111" s="149" t="s">
        <v>24</v>
      </c>
      <c r="J111" s="81" t="str">
        <f>IF(J12="","",J12)</f>
        <v>28. 2. 2020</v>
      </c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41"/>
      <c r="C112" s="42"/>
      <c r="D112" s="42"/>
      <c r="E112" s="42"/>
      <c r="F112" s="42"/>
      <c r="G112" s="42"/>
      <c r="H112" s="42"/>
      <c r="I112" s="146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5.15" customHeight="1">
      <c r="A113" s="40"/>
      <c r="B113" s="41"/>
      <c r="C113" s="33" t="s">
        <v>30</v>
      </c>
      <c r="D113" s="42"/>
      <c r="E113" s="42"/>
      <c r="F113" s="28" t="str">
        <f>E15</f>
        <v>VŠB-TU Ostrava</v>
      </c>
      <c r="G113" s="42"/>
      <c r="H113" s="42"/>
      <c r="I113" s="149" t="s">
        <v>36</v>
      </c>
      <c r="J113" s="38" t="str">
        <f>E21</f>
        <v>MARPO s.r.o.</v>
      </c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5.15" customHeight="1">
      <c r="A114" s="40"/>
      <c r="B114" s="41"/>
      <c r="C114" s="33" t="s">
        <v>34</v>
      </c>
      <c r="D114" s="42"/>
      <c r="E114" s="42"/>
      <c r="F114" s="28" t="str">
        <f>IF(E18="","",E18)</f>
        <v>Vyplň údaj</v>
      </c>
      <c r="G114" s="42"/>
      <c r="H114" s="42"/>
      <c r="I114" s="149" t="s">
        <v>39</v>
      </c>
      <c r="J114" s="38" t="str">
        <f>E24</f>
        <v xml:space="preserve"> </v>
      </c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0.32" customHeight="1">
      <c r="A115" s="40"/>
      <c r="B115" s="41"/>
      <c r="C115" s="42"/>
      <c r="D115" s="42"/>
      <c r="E115" s="42"/>
      <c r="F115" s="42"/>
      <c r="G115" s="42"/>
      <c r="H115" s="42"/>
      <c r="I115" s="146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11" customFormat="1" ht="29.28" customHeight="1">
      <c r="A116" s="209"/>
      <c r="B116" s="210"/>
      <c r="C116" s="211" t="s">
        <v>119</v>
      </c>
      <c r="D116" s="212" t="s">
        <v>68</v>
      </c>
      <c r="E116" s="212" t="s">
        <v>64</v>
      </c>
      <c r="F116" s="212" t="s">
        <v>65</v>
      </c>
      <c r="G116" s="212" t="s">
        <v>120</v>
      </c>
      <c r="H116" s="212" t="s">
        <v>121</v>
      </c>
      <c r="I116" s="213" t="s">
        <v>122</v>
      </c>
      <c r="J116" s="212" t="s">
        <v>108</v>
      </c>
      <c r="K116" s="214" t="s">
        <v>123</v>
      </c>
      <c r="L116" s="215"/>
      <c r="M116" s="102" t="s">
        <v>1</v>
      </c>
      <c r="N116" s="103" t="s">
        <v>47</v>
      </c>
      <c r="O116" s="103" t="s">
        <v>124</v>
      </c>
      <c r="P116" s="103" t="s">
        <v>125</v>
      </c>
      <c r="Q116" s="103" t="s">
        <v>126</v>
      </c>
      <c r="R116" s="103" t="s">
        <v>127</v>
      </c>
      <c r="S116" s="103" t="s">
        <v>128</v>
      </c>
      <c r="T116" s="104" t="s">
        <v>129</v>
      </c>
      <c r="U116" s="209"/>
      <c r="V116" s="209"/>
      <c r="W116" s="209"/>
      <c r="X116" s="209"/>
      <c r="Y116" s="209"/>
      <c r="Z116" s="209"/>
      <c r="AA116" s="209"/>
      <c r="AB116" s="209"/>
      <c r="AC116" s="209"/>
      <c r="AD116" s="209"/>
      <c r="AE116" s="209"/>
    </row>
    <row r="117" s="2" customFormat="1" ht="22.8" customHeight="1">
      <c r="A117" s="40"/>
      <c r="B117" s="41"/>
      <c r="C117" s="109" t="s">
        <v>130</v>
      </c>
      <c r="D117" s="42"/>
      <c r="E117" s="42"/>
      <c r="F117" s="42"/>
      <c r="G117" s="42"/>
      <c r="H117" s="42"/>
      <c r="I117" s="146"/>
      <c r="J117" s="216">
        <f>BK117</f>
        <v>0</v>
      </c>
      <c r="K117" s="42"/>
      <c r="L117" s="46"/>
      <c r="M117" s="105"/>
      <c r="N117" s="217"/>
      <c r="O117" s="106"/>
      <c r="P117" s="218">
        <f>P118</f>
        <v>0</v>
      </c>
      <c r="Q117" s="106"/>
      <c r="R117" s="218">
        <f>R118</f>
        <v>0</v>
      </c>
      <c r="S117" s="106"/>
      <c r="T117" s="219">
        <f>T118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82</v>
      </c>
      <c r="AU117" s="18" t="s">
        <v>110</v>
      </c>
      <c r="BK117" s="220">
        <f>BK118</f>
        <v>0</v>
      </c>
    </row>
    <row r="118" s="12" customFormat="1" ht="25.92" customHeight="1">
      <c r="A118" s="12"/>
      <c r="B118" s="221"/>
      <c r="C118" s="222"/>
      <c r="D118" s="223" t="s">
        <v>82</v>
      </c>
      <c r="E118" s="224" t="s">
        <v>522</v>
      </c>
      <c r="F118" s="224" t="s">
        <v>523</v>
      </c>
      <c r="G118" s="222"/>
      <c r="H118" s="222"/>
      <c r="I118" s="225"/>
      <c r="J118" s="226">
        <f>BK118</f>
        <v>0</v>
      </c>
      <c r="K118" s="222"/>
      <c r="L118" s="227"/>
      <c r="M118" s="228"/>
      <c r="N118" s="229"/>
      <c r="O118" s="229"/>
      <c r="P118" s="230">
        <f>P119</f>
        <v>0</v>
      </c>
      <c r="Q118" s="229"/>
      <c r="R118" s="230">
        <f>R119</f>
        <v>0</v>
      </c>
      <c r="S118" s="229"/>
      <c r="T118" s="231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2" t="s">
        <v>156</v>
      </c>
      <c r="AT118" s="233" t="s">
        <v>82</v>
      </c>
      <c r="AU118" s="233" t="s">
        <v>83</v>
      </c>
      <c r="AY118" s="232" t="s">
        <v>133</v>
      </c>
      <c r="BK118" s="234">
        <f>BK119</f>
        <v>0</v>
      </c>
    </row>
    <row r="119" s="2" customFormat="1" ht="16.5" customHeight="1">
      <c r="A119" s="40"/>
      <c r="B119" s="41"/>
      <c r="C119" s="237" t="s">
        <v>91</v>
      </c>
      <c r="D119" s="237" t="s">
        <v>136</v>
      </c>
      <c r="E119" s="238" t="s">
        <v>524</v>
      </c>
      <c r="F119" s="239" t="s">
        <v>525</v>
      </c>
      <c r="G119" s="240" t="s">
        <v>139</v>
      </c>
      <c r="H119" s="241">
        <v>1</v>
      </c>
      <c r="I119" s="242"/>
      <c r="J119" s="243">
        <f>ROUND(I119*H119,2)</f>
        <v>0</v>
      </c>
      <c r="K119" s="239" t="s">
        <v>1</v>
      </c>
      <c r="L119" s="46"/>
      <c r="M119" s="312" t="s">
        <v>1</v>
      </c>
      <c r="N119" s="313" t="s">
        <v>48</v>
      </c>
      <c r="O119" s="256"/>
      <c r="P119" s="314">
        <f>O119*H119</f>
        <v>0</v>
      </c>
      <c r="Q119" s="314">
        <v>0</v>
      </c>
      <c r="R119" s="314">
        <f>Q119*H119</f>
        <v>0</v>
      </c>
      <c r="S119" s="314">
        <v>0</v>
      </c>
      <c r="T119" s="31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48" t="s">
        <v>526</v>
      </c>
      <c r="AT119" s="248" t="s">
        <v>136</v>
      </c>
      <c r="AU119" s="248" t="s">
        <v>91</v>
      </c>
      <c r="AY119" s="18" t="s">
        <v>133</v>
      </c>
      <c r="BE119" s="249">
        <f>IF(N119="základní",J119,0)</f>
        <v>0</v>
      </c>
      <c r="BF119" s="249">
        <f>IF(N119="snížená",J119,0)</f>
        <v>0</v>
      </c>
      <c r="BG119" s="249">
        <f>IF(N119="zákl. přenesená",J119,0)</f>
        <v>0</v>
      </c>
      <c r="BH119" s="249">
        <f>IF(N119="sníž. přenesená",J119,0)</f>
        <v>0</v>
      </c>
      <c r="BI119" s="249">
        <f>IF(N119="nulová",J119,0)</f>
        <v>0</v>
      </c>
      <c r="BJ119" s="18" t="s">
        <v>91</v>
      </c>
      <c r="BK119" s="249">
        <f>ROUND(I119*H119,2)</f>
        <v>0</v>
      </c>
      <c r="BL119" s="18" t="s">
        <v>526</v>
      </c>
      <c r="BM119" s="248" t="s">
        <v>527</v>
      </c>
    </row>
    <row r="120" s="2" customFormat="1" ht="6.96" customHeight="1">
      <c r="A120" s="40"/>
      <c r="B120" s="68"/>
      <c r="C120" s="69"/>
      <c r="D120" s="69"/>
      <c r="E120" s="69"/>
      <c r="F120" s="69"/>
      <c r="G120" s="69"/>
      <c r="H120" s="69"/>
      <c r="I120" s="185"/>
      <c r="J120" s="69"/>
      <c r="K120" s="69"/>
      <c r="L120" s="46"/>
      <c r="M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</row>
  </sheetData>
  <sheetProtection sheet="1" autoFilter="0" formatColumns="0" formatRows="0" objects="1" scenarios="1" spinCount="100000" saltValue="dP4Wd95L/xXqPI6vYYDJfA1ZXRDqahyUETAC/wz0ewIjK+mRysM2WCb3WieIVrD88UOyr2AQOor5xz8LA8HtbA==" hashValue="4egngVfUg0dLypWd5Lrfv879hSP5v8K+756k2FoMq5+Aby8W5wDS6n7j7PVV6G4S0HZRQVFyjAF/BLw5OgRQjw==" algorithmName="SHA-512" password="E785"/>
  <autoFilter ref="C116:K11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93</v>
      </c>
    </row>
    <row r="4" s="1" customFormat="1" ht="24.96" customHeight="1">
      <c r="B4" s="21"/>
      <c r="D4" s="142" t="s">
        <v>103</v>
      </c>
      <c r="I4" s="138"/>
      <c r="L4" s="21"/>
      <c r="M4" s="143" t="s">
        <v>10</v>
      </c>
      <c r="AT4" s="18" t="s">
        <v>4</v>
      </c>
    </row>
    <row r="5" s="1" customFormat="1" ht="6.96" customHeight="1">
      <c r="B5" s="21"/>
      <c r="I5" s="138"/>
      <c r="L5" s="21"/>
    </row>
    <row r="6" s="1" customFormat="1" ht="12" customHeight="1">
      <c r="B6" s="21"/>
      <c r="D6" s="144" t="s">
        <v>16</v>
      </c>
      <c r="I6" s="138"/>
      <c r="L6" s="21"/>
    </row>
    <row r="7" s="1" customFormat="1" ht="16.5" customHeight="1">
      <c r="B7" s="21"/>
      <c r="E7" s="145" t="str">
        <f>'Rekapitulace stavby'!K6</f>
        <v>REKONSTRUKCE NÁKLADNÍHO VÝTAHU V BUDOVĚ „F, VŠB-TU OSTRAVA</v>
      </c>
      <c r="F7" s="144"/>
      <c r="G7" s="144"/>
      <c r="H7" s="144"/>
      <c r="I7" s="138"/>
      <c r="L7" s="21"/>
    </row>
    <row r="8" s="2" customFormat="1" ht="12" customHeight="1">
      <c r="A8" s="40"/>
      <c r="B8" s="46"/>
      <c r="C8" s="40"/>
      <c r="D8" s="144" t="s">
        <v>104</v>
      </c>
      <c r="E8" s="40"/>
      <c r="F8" s="40"/>
      <c r="G8" s="40"/>
      <c r="H8" s="40"/>
      <c r="I8" s="146"/>
      <c r="J8" s="40"/>
      <c r="K8" s="40"/>
      <c r="L8" s="65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528</v>
      </c>
      <c r="F9" s="40"/>
      <c r="G9" s="40"/>
      <c r="H9" s="40"/>
      <c r="I9" s="146"/>
      <c r="J9" s="40"/>
      <c r="K9" s="40"/>
      <c r="L9" s="65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46"/>
      <c r="J10" s="40"/>
      <c r="K10" s="40"/>
      <c r="L10" s="65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48" t="s">
        <v>19</v>
      </c>
      <c r="G11" s="40"/>
      <c r="H11" s="40"/>
      <c r="I11" s="149" t="s">
        <v>20</v>
      </c>
      <c r="J11" s="148" t="s">
        <v>1</v>
      </c>
      <c r="K11" s="40"/>
      <c r="L11" s="65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22</v>
      </c>
      <c r="E12" s="40"/>
      <c r="F12" s="148" t="s">
        <v>23</v>
      </c>
      <c r="G12" s="40"/>
      <c r="H12" s="40"/>
      <c r="I12" s="149" t="s">
        <v>24</v>
      </c>
      <c r="J12" s="150" t="str">
        <f>'Rekapitulace stavby'!AN8</f>
        <v>28. 2. 2020</v>
      </c>
      <c r="K12" s="40"/>
      <c r="L12" s="65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46"/>
      <c r="J13" s="40"/>
      <c r="K13" s="40"/>
      <c r="L13" s="65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30</v>
      </c>
      <c r="E14" s="40"/>
      <c r="F14" s="40"/>
      <c r="G14" s="40"/>
      <c r="H14" s="40"/>
      <c r="I14" s="149" t="s">
        <v>31</v>
      </c>
      <c r="J14" s="148" t="s">
        <v>1</v>
      </c>
      <c r="K14" s="40"/>
      <c r="L14" s="65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8" t="s">
        <v>32</v>
      </c>
      <c r="F15" s="40"/>
      <c r="G15" s="40"/>
      <c r="H15" s="40"/>
      <c r="I15" s="149" t="s">
        <v>33</v>
      </c>
      <c r="J15" s="148" t="s">
        <v>1</v>
      </c>
      <c r="K15" s="40"/>
      <c r="L15" s="65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46"/>
      <c r="J16" s="40"/>
      <c r="K16" s="40"/>
      <c r="L16" s="65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34</v>
      </c>
      <c r="E17" s="40"/>
      <c r="F17" s="40"/>
      <c r="G17" s="40"/>
      <c r="H17" s="40"/>
      <c r="I17" s="149" t="s">
        <v>31</v>
      </c>
      <c r="J17" s="34" t="str">
        <f>'Rekapitulace stavby'!AN13</f>
        <v>Vyplň údaj</v>
      </c>
      <c r="K17" s="40"/>
      <c r="L17" s="65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8"/>
      <c r="G18" s="148"/>
      <c r="H18" s="148"/>
      <c r="I18" s="149" t="s">
        <v>33</v>
      </c>
      <c r="J18" s="34" t="str">
        <f>'Rekapitulace stavby'!AN14</f>
        <v>Vyplň údaj</v>
      </c>
      <c r="K18" s="40"/>
      <c r="L18" s="65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46"/>
      <c r="J19" s="40"/>
      <c r="K19" s="40"/>
      <c r="L19" s="65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36</v>
      </c>
      <c r="E20" s="40"/>
      <c r="F20" s="40"/>
      <c r="G20" s="40"/>
      <c r="H20" s="40"/>
      <c r="I20" s="149" t="s">
        <v>31</v>
      </c>
      <c r="J20" s="148" t="s">
        <v>1</v>
      </c>
      <c r="K20" s="40"/>
      <c r="L20" s="65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8" t="s">
        <v>37</v>
      </c>
      <c r="F21" s="40"/>
      <c r="G21" s="40"/>
      <c r="H21" s="40"/>
      <c r="I21" s="149" t="s">
        <v>33</v>
      </c>
      <c r="J21" s="148" t="s">
        <v>1</v>
      </c>
      <c r="K21" s="40"/>
      <c r="L21" s="65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46"/>
      <c r="J22" s="40"/>
      <c r="K22" s="40"/>
      <c r="L22" s="65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39</v>
      </c>
      <c r="E23" s="40"/>
      <c r="F23" s="40"/>
      <c r="G23" s="40"/>
      <c r="H23" s="40"/>
      <c r="I23" s="149" t="s">
        <v>31</v>
      </c>
      <c r="J23" s="148" t="str">
        <f>IF('Rekapitulace stavby'!AN19="","",'Rekapitulace stavby'!AN19)</f>
        <v/>
      </c>
      <c r="K23" s="40"/>
      <c r="L23" s="65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8" t="str">
        <f>IF('Rekapitulace stavby'!E20="","",'Rekapitulace stavby'!E20)</f>
        <v xml:space="preserve"> </v>
      </c>
      <c r="F24" s="40"/>
      <c r="G24" s="40"/>
      <c r="H24" s="40"/>
      <c r="I24" s="149" t="s">
        <v>33</v>
      </c>
      <c r="J24" s="148" t="str">
        <f>IF('Rekapitulace stavby'!AN20="","",'Rekapitulace stavby'!AN20)</f>
        <v/>
      </c>
      <c r="K24" s="40"/>
      <c r="L24" s="65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46"/>
      <c r="J25" s="40"/>
      <c r="K25" s="40"/>
      <c r="L25" s="65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41</v>
      </c>
      <c r="E26" s="40"/>
      <c r="F26" s="40"/>
      <c r="G26" s="40"/>
      <c r="H26" s="40"/>
      <c r="I26" s="146"/>
      <c r="J26" s="40"/>
      <c r="K26" s="40"/>
      <c r="L26" s="65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83.25" customHeight="1">
      <c r="A27" s="151"/>
      <c r="B27" s="152"/>
      <c r="C27" s="151"/>
      <c r="D27" s="151"/>
      <c r="E27" s="153" t="s">
        <v>42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46"/>
      <c r="J28" s="40"/>
      <c r="K28" s="40"/>
      <c r="L28" s="65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6"/>
      <c r="E29" s="156"/>
      <c r="F29" s="156"/>
      <c r="G29" s="156"/>
      <c r="H29" s="156"/>
      <c r="I29" s="157"/>
      <c r="J29" s="156"/>
      <c r="K29" s="156"/>
      <c r="L29" s="65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8" t="s">
        <v>43</v>
      </c>
      <c r="E30" s="40"/>
      <c r="F30" s="40"/>
      <c r="G30" s="40"/>
      <c r="H30" s="40"/>
      <c r="I30" s="146"/>
      <c r="J30" s="159">
        <f>ROUND(J117, 2)</f>
        <v>0</v>
      </c>
      <c r="K30" s="40"/>
      <c r="L30" s="65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6"/>
      <c r="E31" s="156"/>
      <c r="F31" s="156"/>
      <c r="G31" s="156"/>
      <c r="H31" s="156"/>
      <c r="I31" s="157"/>
      <c r="J31" s="156"/>
      <c r="K31" s="156"/>
      <c r="L31" s="65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60" t="s">
        <v>45</v>
      </c>
      <c r="G32" s="40"/>
      <c r="H32" s="40"/>
      <c r="I32" s="161" t="s">
        <v>44</v>
      </c>
      <c r="J32" s="160" t="s">
        <v>46</v>
      </c>
      <c r="K32" s="40"/>
      <c r="L32" s="65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62" t="s">
        <v>47</v>
      </c>
      <c r="E33" s="144" t="s">
        <v>48</v>
      </c>
      <c r="F33" s="163">
        <f>ROUND((SUM(BE117:BE120)),  2)</f>
        <v>0</v>
      </c>
      <c r="G33" s="40"/>
      <c r="H33" s="40"/>
      <c r="I33" s="164">
        <v>0.20999999999999999</v>
      </c>
      <c r="J33" s="163">
        <f>ROUND(((SUM(BE117:BE120))*I33),  2)</f>
        <v>0</v>
      </c>
      <c r="K33" s="40"/>
      <c r="L33" s="65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49</v>
      </c>
      <c r="F34" s="163">
        <f>ROUND((SUM(BF117:BF120)),  2)</f>
        <v>0</v>
      </c>
      <c r="G34" s="40"/>
      <c r="H34" s="40"/>
      <c r="I34" s="164">
        <v>0.14999999999999999</v>
      </c>
      <c r="J34" s="163">
        <f>ROUND(((SUM(BF117:BF120))*I34),  2)</f>
        <v>0</v>
      </c>
      <c r="K34" s="40"/>
      <c r="L34" s="65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50</v>
      </c>
      <c r="F35" s="163">
        <f>ROUND((SUM(BG117:BG120)),  2)</f>
        <v>0</v>
      </c>
      <c r="G35" s="40"/>
      <c r="H35" s="40"/>
      <c r="I35" s="164">
        <v>0.20999999999999999</v>
      </c>
      <c r="J35" s="163">
        <f>0</f>
        <v>0</v>
      </c>
      <c r="K35" s="40"/>
      <c r="L35" s="65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51</v>
      </c>
      <c r="F36" s="163">
        <f>ROUND((SUM(BH117:BH120)),  2)</f>
        <v>0</v>
      </c>
      <c r="G36" s="40"/>
      <c r="H36" s="40"/>
      <c r="I36" s="164">
        <v>0.14999999999999999</v>
      </c>
      <c r="J36" s="163">
        <f>0</f>
        <v>0</v>
      </c>
      <c r="K36" s="40"/>
      <c r="L36" s="65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52</v>
      </c>
      <c r="F37" s="163">
        <f>ROUND((SUM(BI117:BI120)),  2)</f>
        <v>0</v>
      </c>
      <c r="G37" s="40"/>
      <c r="H37" s="40"/>
      <c r="I37" s="164">
        <v>0</v>
      </c>
      <c r="J37" s="163">
        <f>0</f>
        <v>0</v>
      </c>
      <c r="K37" s="40"/>
      <c r="L37" s="65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46"/>
      <c r="J38" s="40"/>
      <c r="K38" s="40"/>
      <c r="L38" s="65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5"/>
      <c r="D39" s="166" t="s">
        <v>53</v>
      </c>
      <c r="E39" s="167"/>
      <c r="F39" s="167"/>
      <c r="G39" s="168" t="s">
        <v>54</v>
      </c>
      <c r="H39" s="169" t="s">
        <v>55</v>
      </c>
      <c r="I39" s="170"/>
      <c r="J39" s="171">
        <f>SUM(J30:J37)</f>
        <v>0</v>
      </c>
      <c r="K39" s="172"/>
      <c r="L39" s="65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46"/>
      <c r="C40" s="40"/>
      <c r="D40" s="40"/>
      <c r="E40" s="40"/>
      <c r="F40" s="40"/>
      <c r="G40" s="40"/>
      <c r="H40" s="40"/>
      <c r="I40" s="146"/>
      <c r="J40" s="40"/>
      <c r="K40" s="40"/>
      <c r="L40" s="65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1" customFormat="1" ht="14.4" customHeight="1">
      <c r="B41" s="21"/>
      <c r="I41" s="138"/>
      <c r="L41" s="21"/>
    </row>
    <row r="42" s="1" customFormat="1" ht="14.4" customHeight="1">
      <c r="B42" s="21"/>
      <c r="I42" s="138"/>
      <c r="L42" s="21"/>
    </row>
    <row r="43" s="1" customFormat="1" ht="14.4" customHeight="1">
      <c r="B43" s="21"/>
      <c r="I43" s="138"/>
      <c r="L43" s="21"/>
    </row>
    <row r="44" s="1" customFormat="1" ht="14.4" customHeight="1">
      <c r="B44" s="21"/>
      <c r="I44" s="138"/>
      <c r="L44" s="21"/>
    </row>
    <row r="45" s="1" customFormat="1" ht="14.4" customHeight="1">
      <c r="B45" s="21"/>
      <c r="I45" s="138"/>
      <c r="L45" s="21"/>
    </row>
    <row r="46" s="1" customFormat="1" ht="14.4" customHeight="1">
      <c r="B46" s="21"/>
      <c r="I46" s="138"/>
      <c r="L46" s="21"/>
    </row>
    <row r="47" s="1" customFormat="1" ht="14.4" customHeight="1">
      <c r="B47" s="21"/>
      <c r="I47" s="138"/>
      <c r="L47" s="21"/>
    </row>
    <row r="48" s="1" customFormat="1" ht="14.4" customHeight="1">
      <c r="B48" s="21"/>
      <c r="I48" s="138"/>
      <c r="L48" s="21"/>
    </row>
    <row r="49" s="1" customFormat="1" ht="14.4" customHeight="1">
      <c r="B49" s="21"/>
      <c r="I49" s="138"/>
      <c r="L49" s="21"/>
    </row>
    <row r="50" s="2" customFormat="1" ht="14.4" customHeight="1">
      <c r="B50" s="65"/>
      <c r="D50" s="173" t="s">
        <v>56</v>
      </c>
      <c r="E50" s="174"/>
      <c r="F50" s="174"/>
      <c r="G50" s="173" t="s">
        <v>57</v>
      </c>
      <c r="H50" s="174"/>
      <c r="I50" s="175"/>
      <c r="J50" s="174"/>
      <c r="K50" s="174"/>
      <c r="L50" s="6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40"/>
      <c r="B61" s="46"/>
      <c r="C61" s="40"/>
      <c r="D61" s="176" t="s">
        <v>58</v>
      </c>
      <c r="E61" s="177"/>
      <c r="F61" s="178" t="s">
        <v>59</v>
      </c>
      <c r="G61" s="176" t="s">
        <v>58</v>
      </c>
      <c r="H61" s="177"/>
      <c r="I61" s="179"/>
      <c r="J61" s="180" t="s">
        <v>59</v>
      </c>
      <c r="K61" s="177"/>
      <c r="L61" s="65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40"/>
      <c r="B65" s="46"/>
      <c r="C65" s="40"/>
      <c r="D65" s="173" t="s">
        <v>60</v>
      </c>
      <c r="E65" s="181"/>
      <c r="F65" s="181"/>
      <c r="G65" s="173" t="s">
        <v>61</v>
      </c>
      <c r="H65" s="181"/>
      <c r="I65" s="182"/>
      <c r="J65" s="181"/>
      <c r="K65" s="181"/>
      <c r="L65" s="65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40"/>
      <c r="B76" s="46"/>
      <c r="C76" s="40"/>
      <c r="D76" s="176" t="s">
        <v>58</v>
      </c>
      <c r="E76" s="177"/>
      <c r="F76" s="178" t="s">
        <v>59</v>
      </c>
      <c r="G76" s="176" t="s">
        <v>58</v>
      </c>
      <c r="H76" s="177"/>
      <c r="I76" s="179"/>
      <c r="J76" s="180" t="s">
        <v>59</v>
      </c>
      <c r="K76" s="177"/>
      <c r="L76" s="65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4.4" customHeight="1">
      <c r="A77" s="40"/>
      <c r="B77" s="183"/>
      <c r="C77" s="184"/>
      <c r="D77" s="184"/>
      <c r="E77" s="184"/>
      <c r="F77" s="184"/>
      <c r="G77" s="184"/>
      <c r="H77" s="184"/>
      <c r="I77" s="185"/>
      <c r="J77" s="184"/>
      <c r="K77" s="184"/>
      <c r="L77" s="65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186"/>
      <c r="C81" s="187"/>
      <c r="D81" s="187"/>
      <c r="E81" s="187"/>
      <c r="F81" s="187"/>
      <c r="G81" s="187"/>
      <c r="H81" s="187"/>
      <c r="I81" s="188"/>
      <c r="J81" s="187"/>
      <c r="K81" s="187"/>
      <c r="L81" s="65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4" t="s">
        <v>106</v>
      </c>
      <c r="D82" s="42"/>
      <c r="E82" s="42"/>
      <c r="F82" s="42"/>
      <c r="G82" s="42"/>
      <c r="H82" s="42"/>
      <c r="I82" s="146"/>
      <c r="J82" s="42"/>
      <c r="K82" s="42"/>
      <c r="L82" s="65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6"/>
      <c r="J83" s="42"/>
      <c r="K83" s="42"/>
      <c r="L83" s="65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16</v>
      </c>
      <c r="D84" s="42"/>
      <c r="E84" s="42"/>
      <c r="F84" s="42"/>
      <c r="G84" s="42"/>
      <c r="H84" s="42"/>
      <c r="I84" s="146"/>
      <c r="J84" s="42"/>
      <c r="K84" s="42"/>
      <c r="L84" s="65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89" t="str">
        <f>E7</f>
        <v>REKONSTRUKCE NÁKLADNÍHO VÝTAHU V BUDOVĚ „F, VŠB-TU OSTRAVA</v>
      </c>
      <c r="F85" s="33"/>
      <c r="G85" s="33"/>
      <c r="H85" s="33"/>
      <c r="I85" s="146"/>
      <c r="J85" s="42"/>
      <c r="K85" s="42"/>
      <c r="L85" s="65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104</v>
      </c>
      <c r="D86" s="42"/>
      <c r="E86" s="42"/>
      <c r="F86" s="42"/>
      <c r="G86" s="42"/>
      <c r="H86" s="42"/>
      <c r="I86" s="146"/>
      <c r="J86" s="42"/>
      <c r="K86" s="42"/>
      <c r="L86" s="65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8" t="str">
        <f>E9</f>
        <v>D.2.1 - Dokumentace výtahu</v>
      </c>
      <c r="F87" s="42"/>
      <c r="G87" s="42"/>
      <c r="H87" s="42"/>
      <c r="I87" s="146"/>
      <c r="J87" s="42"/>
      <c r="K87" s="42"/>
      <c r="L87" s="65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46"/>
      <c r="J88" s="42"/>
      <c r="K88" s="42"/>
      <c r="L88" s="65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3" t="s">
        <v>22</v>
      </c>
      <c r="D89" s="42"/>
      <c r="E89" s="42"/>
      <c r="F89" s="28" t="str">
        <f>F12</f>
        <v>VŠB-TU OSTRAVA</v>
      </c>
      <c r="G89" s="42"/>
      <c r="H89" s="42"/>
      <c r="I89" s="149" t="s">
        <v>24</v>
      </c>
      <c r="J89" s="81" t="str">
        <f>IF(J12="","",J12)</f>
        <v>28. 2. 2020</v>
      </c>
      <c r="K89" s="42"/>
      <c r="L89" s="65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46"/>
      <c r="J90" s="42"/>
      <c r="K90" s="42"/>
      <c r="L90" s="65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3" t="s">
        <v>30</v>
      </c>
      <c r="D91" s="42"/>
      <c r="E91" s="42"/>
      <c r="F91" s="28" t="str">
        <f>E15</f>
        <v>VŠB-TU Ostrava</v>
      </c>
      <c r="G91" s="42"/>
      <c r="H91" s="42"/>
      <c r="I91" s="149" t="s">
        <v>36</v>
      </c>
      <c r="J91" s="38" t="str">
        <f>E21</f>
        <v>MARPO s.r.o.</v>
      </c>
      <c r="K91" s="42"/>
      <c r="L91" s="65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34</v>
      </c>
      <c r="D92" s="42"/>
      <c r="E92" s="42"/>
      <c r="F92" s="28" t="str">
        <f>IF(E18="","",E18)</f>
        <v>Vyplň údaj</v>
      </c>
      <c r="G92" s="42"/>
      <c r="H92" s="42"/>
      <c r="I92" s="149" t="s">
        <v>39</v>
      </c>
      <c r="J92" s="38" t="str">
        <f>E24</f>
        <v xml:space="preserve"> </v>
      </c>
      <c r="K92" s="42"/>
      <c r="L92" s="65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146"/>
      <c r="J93" s="42"/>
      <c r="K93" s="42"/>
      <c r="L93" s="65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29.28" customHeight="1">
      <c r="A94" s="40"/>
      <c r="B94" s="41"/>
      <c r="C94" s="190" t="s">
        <v>107</v>
      </c>
      <c r="D94" s="191"/>
      <c r="E94" s="191"/>
      <c r="F94" s="191"/>
      <c r="G94" s="191"/>
      <c r="H94" s="191"/>
      <c r="I94" s="192"/>
      <c r="J94" s="193" t="s">
        <v>108</v>
      </c>
      <c r="K94" s="191"/>
      <c r="L94" s="65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46"/>
      <c r="J95" s="42"/>
      <c r="K95" s="42"/>
      <c r="L95" s="65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2.8" customHeight="1">
      <c r="A96" s="40"/>
      <c r="B96" s="41"/>
      <c r="C96" s="194" t="s">
        <v>109</v>
      </c>
      <c r="D96" s="42"/>
      <c r="E96" s="42"/>
      <c r="F96" s="42"/>
      <c r="G96" s="42"/>
      <c r="H96" s="42"/>
      <c r="I96" s="146"/>
      <c r="J96" s="112">
        <f>J117</f>
        <v>0</v>
      </c>
      <c r="K96" s="42"/>
      <c r="L96" s="65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U96" s="18" t="s">
        <v>110</v>
      </c>
    </row>
    <row r="97" s="9" customFormat="1" ht="24.96" customHeight="1">
      <c r="A97" s="9"/>
      <c r="B97" s="195"/>
      <c r="C97" s="196"/>
      <c r="D97" s="197" t="s">
        <v>529</v>
      </c>
      <c r="E97" s="198"/>
      <c r="F97" s="198"/>
      <c r="G97" s="198"/>
      <c r="H97" s="198"/>
      <c r="I97" s="199"/>
      <c r="J97" s="200">
        <f>J118</f>
        <v>0</v>
      </c>
      <c r="K97" s="196"/>
      <c r="L97" s="20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40"/>
      <c r="B98" s="41"/>
      <c r="C98" s="42"/>
      <c r="D98" s="42"/>
      <c r="E98" s="42"/>
      <c r="F98" s="42"/>
      <c r="G98" s="42"/>
      <c r="H98" s="42"/>
      <c r="I98" s="146"/>
      <c r="J98" s="42"/>
      <c r="K98" s="42"/>
      <c r="L98" s="65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68"/>
      <c r="C99" s="69"/>
      <c r="D99" s="69"/>
      <c r="E99" s="69"/>
      <c r="F99" s="69"/>
      <c r="G99" s="69"/>
      <c r="H99" s="69"/>
      <c r="I99" s="185"/>
      <c r="J99" s="69"/>
      <c r="K99" s="69"/>
      <c r="L99" s="65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3" s="2" customFormat="1" ht="6.96" customHeight="1">
      <c r="A103" s="40"/>
      <c r="B103" s="70"/>
      <c r="C103" s="71"/>
      <c r="D103" s="71"/>
      <c r="E103" s="71"/>
      <c r="F103" s="71"/>
      <c r="G103" s="71"/>
      <c r="H103" s="71"/>
      <c r="I103" s="188"/>
      <c r="J103" s="71"/>
      <c r="K103" s="71"/>
      <c r="L103" s="65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24.96" customHeight="1">
      <c r="A104" s="40"/>
      <c r="B104" s="41"/>
      <c r="C104" s="24" t="s">
        <v>118</v>
      </c>
      <c r="D104" s="42"/>
      <c r="E104" s="42"/>
      <c r="F104" s="42"/>
      <c r="G104" s="42"/>
      <c r="H104" s="42"/>
      <c r="I104" s="146"/>
      <c r="J104" s="42"/>
      <c r="K104" s="42"/>
      <c r="L104" s="65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6.96" customHeight="1">
      <c r="A105" s="40"/>
      <c r="B105" s="41"/>
      <c r="C105" s="42"/>
      <c r="D105" s="42"/>
      <c r="E105" s="42"/>
      <c r="F105" s="42"/>
      <c r="G105" s="42"/>
      <c r="H105" s="42"/>
      <c r="I105" s="146"/>
      <c r="J105" s="42"/>
      <c r="K105" s="42"/>
      <c r="L105" s="65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2" customHeight="1">
      <c r="A106" s="40"/>
      <c r="B106" s="41"/>
      <c r="C106" s="33" t="s">
        <v>16</v>
      </c>
      <c r="D106" s="42"/>
      <c r="E106" s="42"/>
      <c r="F106" s="42"/>
      <c r="G106" s="42"/>
      <c r="H106" s="42"/>
      <c r="I106" s="146"/>
      <c r="J106" s="42"/>
      <c r="K106" s="42"/>
      <c r="L106" s="65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6.5" customHeight="1">
      <c r="A107" s="40"/>
      <c r="B107" s="41"/>
      <c r="C107" s="42"/>
      <c r="D107" s="42"/>
      <c r="E107" s="189" t="str">
        <f>E7</f>
        <v>REKONSTRUKCE NÁKLADNÍHO VÝTAHU V BUDOVĚ „F, VŠB-TU OSTRAVA</v>
      </c>
      <c r="F107" s="33"/>
      <c r="G107" s="33"/>
      <c r="H107" s="33"/>
      <c r="I107" s="146"/>
      <c r="J107" s="42"/>
      <c r="K107" s="42"/>
      <c r="L107" s="65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3" t="s">
        <v>104</v>
      </c>
      <c r="D108" s="42"/>
      <c r="E108" s="42"/>
      <c r="F108" s="42"/>
      <c r="G108" s="42"/>
      <c r="H108" s="42"/>
      <c r="I108" s="146"/>
      <c r="J108" s="42"/>
      <c r="K108" s="42"/>
      <c r="L108" s="65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78" t="str">
        <f>E9</f>
        <v>D.2.1 - Dokumentace výtahu</v>
      </c>
      <c r="F109" s="42"/>
      <c r="G109" s="42"/>
      <c r="H109" s="42"/>
      <c r="I109" s="146"/>
      <c r="J109" s="42"/>
      <c r="K109" s="42"/>
      <c r="L109" s="65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41"/>
      <c r="C110" s="42"/>
      <c r="D110" s="42"/>
      <c r="E110" s="42"/>
      <c r="F110" s="42"/>
      <c r="G110" s="42"/>
      <c r="H110" s="42"/>
      <c r="I110" s="146"/>
      <c r="J110" s="42"/>
      <c r="K110" s="42"/>
      <c r="L110" s="65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3" t="s">
        <v>22</v>
      </c>
      <c r="D111" s="42"/>
      <c r="E111" s="42"/>
      <c r="F111" s="28" t="str">
        <f>F12</f>
        <v>VŠB-TU OSTRAVA</v>
      </c>
      <c r="G111" s="42"/>
      <c r="H111" s="42"/>
      <c r="I111" s="149" t="s">
        <v>24</v>
      </c>
      <c r="J111" s="81" t="str">
        <f>IF(J12="","",J12)</f>
        <v>28. 2. 2020</v>
      </c>
      <c r="K111" s="42"/>
      <c r="L111" s="65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41"/>
      <c r="C112" s="42"/>
      <c r="D112" s="42"/>
      <c r="E112" s="42"/>
      <c r="F112" s="42"/>
      <c r="G112" s="42"/>
      <c r="H112" s="42"/>
      <c r="I112" s="146"/>
      <c r="J112" s="42"/>
      <c r="K112" s="42"/>
      <c r="L112" s="65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5.15" customHeight="1">
      <c r="A113" s="40"/>
      <c r="B113" s="41"/>
      <c r="C113" s="33" t="s">
        <v>30</v>
      </c>
      <c r="D113" s="42"/>
      <c r="E113" s="42"/>
      <c r="F113" s="28" t="str">
        <f>E15</f>
        <v>VŠB-TU Ostrava</v>
      </c>
      <c r="G113" s="42"/>
      <c r="H113" s="42"/>
      <c r="I113" s="149" t="s">
        <v>36</v>
      </c>
      <c r="J113" s="38" t="str">
        <f>E21</f>
        <v>MARPO s.r.o.</v>
      </c>
      <c r="K113" s="42"/>
      <c r="L113" s="65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5.15" customHeight="1">
      <c r="A114" s="40"/>
      <c r="B114" s="41"/>
      <c r="C114" s="33" t="s">
        <v>34</v>
      </c>
      <c r="D114" s="42"/>
      <c r="E114" s="42"/>
      <c r="F114" s="28" t="str">
        <f>IF(E18="","",E18)</f>
        <v>Vyplň údaj</v>
      </c>
      <c r="G114" s="42"/>
      <c r="H114" s="42"/>
      <c r="I114" s="149" t="s">
        <v>39</v>
      </c>
      <c r="J114" s="38" t="str">
        <f>E24</f>
        <v xml:space="preserve"> </v>
      </c>
      <c r="K114" s="42"/>
      <c r="L114" s="65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0.32" customHeight="1">
      <c r="A115" s="40"/>
      <c r="B115" s="41"/>
      <c r="C115" s="42"/>
      <c r="D115" s="42"/>
      <c r="E115" s="42"/>
      <c r="F115" s="42"/>
      <c r="G115" s="42"/>
      <c r="H115" s="42"/>
      <c r="I115" s="146"/>
      <c r="J115" s="42"/>
      <c r="K115" s="42"/>
      <c r="L115" s="65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11" customFormat="1" ht="29.28" customHeight="1">
      <c r="A116" s="209"/>
      <c r="B116" s="210"/>
      <c r="C116" s="211" t="s">
        <v>119</v>
      </c>
      <c r="D116" s="212" t="s">
        <v>68</v>
      </c>
      <c r="E116" s="212" t="s">
        <v>64</v>
      </c>
      <c r="F116" s="212" t="s">
        <v>65</v>
      </c>
      <c r="G116" s="212" t="s">
        <v>120</v>
      </c>
      <c r="H116" s="212" t="s">
        <v>121</v>
      </c>
      <c r="I116" s="213" t="s">
        <v>122</v>
      </c>
      <c r="J116" s="212" t="s">
        <v>108</v>
      </c>
      <c r="K116" s="214" t="s">
        <v>123</v>
      </c>
      <c r="L116" s="215"/>
      <c r="M116" s="102" t="s">
        <v>1</v>
      </c>
      <c r="N116" s="103" t="s">
        <v>47</v>
      </c>
      <c r="O116" s="103" t="s">
        <v>124</v>
      </c>
      <c r="P116" s="103" t="s">
        <v>125</v>
      </c>
      <c r="Q116" s="103" t="s">
        <v>126</v>
      </c>
      <c r="R116" s="103" t="s">
        <v>127</v>
      </c>
      <c r="S116" s="103" t="s">
        <v>128</v>
      </c>
      <c r="T116" s="104" t="s">
        <v>129</v>
      </c>
      <c r="U116" s="209"/>
      <c r="V116" s="209"/>
      <c r="W116" s="209"/>
      <c r="X116" s="209"/>
      <c r="Y116" s="209"/>
      <c r="Z116" s="209"/>
      <c r="AA116" s="209"/>
      <c r="AB116" s="209"/>
      <c r="AC116" s="209"/>
      <c r="AD116" s="209"/>
      <c r="AE116" s="209"/>
    </row>
    <row r="117" s="2" customFormat="1" ht="22.8" customHeight="1">
      <c r="A117" s="40"/>
      <c r="B117" s="41"/>
      <c r="C117" s="109" t="s">
        <v>130</v>
      </c>
      <c r="D117" s="42"/>
      <c r="E117" s="42"/>
      <c r="F117" s="42"/>
      <c r="G117" s="42"/>
      <c r="H117" s="42"/>
      <c r="I117" s="146"/>
      <c r="J117" s="216">
        <f>BK117</f>
        <v>0</v>
      </c>
      <c r="K117" s="42"/>
      <c r="L117" s="46"/>
      <c r="M117" s="105"/>
      <c r="N117" s="217"/>
      <c r="O117" s="106"/>
      <c r="P117" s="218">
        <f>P118</f>
        <v>0</v>
      </c>
      <c r="Q117" s="106"/>
      <c r="R117" s="218">
        <f>R118</f>
        <v>0</v>
      </c>
      <c r="S117" s="106"/>
      <c r="T117" s="219">
        <f>T118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82</v>
      </c>
      <c r="AU117" s="18" t="s">
        <v>110</v>
      </c>
      <c r="BK117" s="220">
        <f>BK118</f>
        <v>0</v>
      </c>
    </row>
    <row r="118" s="12" customFormat="1" ht="25.92" customHeight="1">
      <c r="A118" s="12"/>
      <c r="B118" s="221"/>
      <c r="C118" s="222"/>
      <c r="D118" s="223" t="s">
        <v>82</v>
      </c>
      <c r="E118" s="224" t="s">
        <v>522</v>
      </c>
      <c r="F118" s="224" t="s">
        <v>530</v>
      </c>
      <c r="G118" s="222"/>
      <c r="H118" s="222"/>
      <c r="I118" s="225"/>
      <c r="J118" s="226">
        <f>BK118</f>
        <v>0</v>
      </c>
      <c r="K118" s="222"/>
      <c r="L118" s="227"/>
      <c r="M118" s="228"/>
      <c r="N118" s="229"/>
      <c r="O118" s="229"/>
      <c r="P118" s="230">
        <f>SUM(P119:P120)</f>
        <v>0</v>
      </c>
      <c r="Q118" s="229"/>
      <c r="R118" s="230">
        <f>SUM(R119:R120)</f>
        <v>0</v>
      </c>
      <c r="S118" s="229"/>
      <c r="T118" s="231">
        <f>SUM(T119:T120)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2" t="s">
        <v>156</v>
      </c>
      <c r="AT118" s="233" t="s">
        <v>82</v>
      </c>
      <c r="AU118" s="233" t="s">
        <v>83</v>
      </c>
      <c r="AY118" s="232" t="s">
        <v>133</v>
      </c>
      <c r="BK118" s="234">
        <f>SUM(BK119:BK120)</f>
        <v>0</v>
      </c>
    </row>
    <row r="119" s="2" customFormat="1" ht="16.5" customHeight="1">
      <c r="A119" s="40"/>
      <c r="B119" s="41"/>
      <c r="C119" s="237" t="s">
        <v>91</v>
      </c>
      <c r="D119" s="237" t="s">
        <v>136</v>
      </c>
      <c r="E119" s="238" t="s">
        <v>524</v>
      </c>
      <c r="F119" s="239" t="s">
        <v>531</v>
      </c>
      <c r="G119" s="240" t="s">
        <v>139</v>
      </c>
      <c r="H119" s="241">
        <v>1</v>
      </c>
      <c r="I119" s="242"/>
      <c r="J119" s="243">
        <f>ROUND(I119*H119,2)</f>
        <v>0</v>
      </c>
      <c r="K119" s="239" t="s">
        <v>231</v>
      </c>
      <c r="L119" s="46"/>
      <c r="M119" s="244" t="s">
        <v>1</v>
      </c>
      <c r="N119" s="245" t="s">
        <v>48</v>
      </c>
      <c r="O119" s="93"/>
      <c r="P119" s="246">
        <f>O119*H119</f>
        <v>0</v>
      </c>
      <c r="Q119" s="246">
        <v>0</v>
      </c>
      <c r="R119" s="246">
        <f>Q119*H119</f>
        <v>0</v>
      </c>
      <c r="S119" s="246">
        <v>0</v>
      </c>
      <c r="T119" s="24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48" t="s">
        <v>526</v>
      </c>
      <c r="AT119" s="248" t="s">
        <v>136</v>
      </c>
      <c r="AU119" s="248" t="s">
        <v>91</v>
      </c>
      <c r="AY119" s="18" t="s">
        <v>133</v>
      </c>
      <c r="BE119" s="249">
        <f>IF(N119="základní",J119,0)</f>
        <v>0</v>
      </c>
      <c r="BF119" s="249">
        <f>IF(N119="snížená",J119,0)</f>
        <v>0</v>
      </c>
      <c r="BG119" s="249">
        <f>IF(N119="zákl. přenesená",J119,0)</f>
        <v>0</v>
      </c>
      <c r="BH119" s="249">
        <f>IF(N119="sníž. přenesená",J119,0)</f>
        <v>0</v>
      </c>
      <c r="BI119" s="249">
        <f>IF(N119="nulová",J119,0)</f>
        <v>0</v>
      </c>
      <c r="BJ119" s="18" t="s">
        <v>91</v>
      </c>
      <c r="BK119" s="249">
        <f>ROUND(I119*H119,2)</f>
        <v>0</v>
      </c>
      <c r="BL119" s="18" t="s">
        <v>526</v>
      </c>
      <c r="BM119" s="248" t="s">
        <v>532</v>
      </c>
    </row>
    <row r="120" s="2" customFormat="1">
      <c r="A120" s="40"/>
      <c r="B120" s="41"/>
      <c r="C120" s="42"/>
      <c r="D120" s="250" t="s">
        <v>143</v>
      </c>
      <c r="E120" s="42"/>
      <c r="F120" s="251" t="s">
        <v>533</v>
      </c>
      <c r="G120" s="42"/>
      <c r="H120" s="42"/>
      <c r="I120" s="146"/>
      <c r="J120" s="42"/>
      <c r="K120" s="42"/>
      <c r="L120" s="46"/>
      <c r="M120" s="254"/>
      <c r="N120" s="255"/>
      <c r="O120" s="256"/>
      <c r="P120" s="256"/>
      <c r="Q120" s="256"/>
      <c r="R120" s="256"/>
      <c r="S120" s="256"/>
      <c r="T120" s="25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143</v>
      </c>
      <c r="AU120" s="18" t="s">
        <v>91</v>
      </c>
    </row>
    <row r="121" s="2" customFormat="1" ht="6.96" customHeight="1">
      <c r="A121" s="40"/>
      <c r="B121" s="68"/>
      <c r="C121" s="69"/>
      <c r="D121" s="69"/>
      <c r="E121" s="69"/>
      <c r="F121" s="69"/>
      <c r="G121" s="69"/>
      <c r="H121" s="69"/>
      <c r="I121" s="185"/>
      <c r="J121" s="69"/>
      <c r="K121" s="69"/>
      <c r="L121" s="46"/>
      <c r="M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</row>
  </sheetData>
  <sheetProtection sheet="1" autoFilter="0" formatColumns="0" formatRows="0" objects="1" scenarios="1" spinCount="100000" saltValue="vqaCOQMNOvxxqbKui05J1AYxYJ6m+nFyYJb2Z3pm7RgnHTJ80htsT2eYQatUDxfFRNY+S3eGldxmkLiUqFqbfg==" hashValue="8M9TONIZCnC5D+6flNY7zWRr5xvSQQecJnftkQRcSUubIEDF+GJ32PWxUFbYEjDcWfvbR3mUiPmVYOup69ZHGw==" algorithmName="SHA-512" password="E785"/>
  <autoFilter ref="C116:K12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DESKTOP-4EPUNVH\Moje</dc:creator>
  <cp:lastModifiedBy>DESKTOP-4EPUNVH\Moje</cp:lastModifiedBy>
  <dcterms:created xsi:type="dcterms:W3CDTF">2020-03-01T08:57:01Z</dcterms:created>
  <dcterms:modified xsi:type="dcterms:W3CDTF">2020-03-01T08:57:05Z</dcterms:modified>
</cp:coreProperties>
</file>